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0" windowHeight="7755"/>
  </bookViews>
  <sheets>
    <sheet name="com insalub" sheetId="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9" i="7"/>
  <c r="I160" l="1"/>
  <c r="H135"/>
  <c r="H70"/>
  <c r="I56"/>
  <c r="I146" s="1"/>
  <c r="I41"/>
  <c r="I27"/>
  <c r="I25"/>
  <c r="I36" s="1"/>
  <c r="I33" l="1"/>
  <c r="I104" s="1"/>
  <c r="I47"/>
  <c r="I145" s="1"/>
  <c r="I101"/>
  <c r="I95"/>
  <c r="I62"/>
  <c r="I77"/>
  <c r="I69"/>
  <c r="I93"/>
  <c r="I94" s="1"/>
  <c r="I89"/>
  <c r="I64"/>
  <c r="I102"/>
  <c r="I67"/>
  <c r="I63"/>
  <c r="I91" l="1"/>
  <c r="I84"/>
  <c r="I85" s="1"/>
  <c r="I86" s="1"/>
  <c r="I113" s="1"/>
  <c r="I92"/>
  <c r="I68"/>
  <c r="I103"/>
  <c r="I66"/>
  <c r="I144"/>
  <c r="I96"/>
  <c r="I76"/>
  <c r="I78" s="1"/>
  <c r="I79" s="1"/>
  <c r="I80" s="1"/>
  <c r="I112" s="1"/>
  <c r="I65"/>
  <c r="I100"/>
  <c r="I90"/>
  <c r="I70" l="1"/>
  <c r="I111" s="1"/>
  <c r="I106"/>
  <c r="I107" s="1"/>
  <c r="I108" s="1"/>
  <c r="I115" s="1"/>
  <c r="I117" s="1"/>
  <c r="I97"/>
  <c r="I114" s="1"/>
  <c r="I147" l="1"/>
  <c r="I148" s="1"/>
  <c r="I120"/>
  <c r="I121" s="1"/>
  <c r="I122" l="1"/>
  <c r="I123" s="1"/>
  <c r="I124" s="1"/>
  <c r="I132" l="1"/>
  <c r="I128"/>
  <c r="I127"/>
  <c r="I135" l="1"/>
  <c r="I133"/>
  <c r="I149" s="1"/>
  <c r="I150" s="1"/>
  <c r="C154" s="1"/>
  <c r="I154" l="1"/>
  <c r="I159"/>
  <c r="I161" s="1"/>
  <c r="I162" s="1"/>
</calcChain>
</file>

<file path=xl/sharedStrings.xml><?xml version="1.0" encoding="utf-8"?>
<sst xmlns="http://schemas.openxmlformats.org/spreadsheetml/2006/main" count="260" uniqueCount="170">
  <si>
    <t>Discriminação dos Serviços (dados referentes à contratação)</t>
  </si>
  <si>
    <t>A</t>
  </si>
  <si>
    <t>Data da apresentação da proposta (dia/mês/ano)</t>
  </si>
  <si>
    <t>B</t>
  </si>
  <si>
    <t>Município/UF</t>
  </si>
  <si>
    <t>C</t>
  </si>
  <si>
    <t>Ano do Acordo, Convenção ou Sentença Normativa em Dissídio Coletivo</t>
  </si>
  <si>
    <t>D</t>
  </si>
  <si>
    <t>Número de meses de execução contratual</t>
  </si>
  <si>
    <t>Identificação do Serviço</t>
  </si>
  <si>
    <t xml:space="preserve">ANEXO ------ A
MÃO DE OBRA
MÃO DE OBRA VINCULADA À EXECUÇÃO CONTRATUAL
</t>
  </si>
  <si>
    <t>Dados complementares para composição dos custos referente à mão de obra</t>
  </si>
  <si>
    <t>Tipo de serviço (mesmo serviço com características distintas)</t>
  </si>
  <si>
    <t>Salário normativo da categoria profissional</t>
  </si>
  <si>
    <t>Data base da categoria (dia/mês/ano)</t>
  </si>
  <si>
    <t>Nota: Deverá ser elaborado um quadro para cada tipo de serviço</t>
  </si>
  <si>
    <t xml:space="preserve">                                                                     MÓDULO 1: COMPOSIÇÃO DA REMUNERAÇÃO</t>
  </si>
  <si>
    <t xml:space="preserve">Composição da Remuneração </t>
  </si>
  <si>
    <t>%</t>
  </si>
  <si>
    <t xml:space="preserve">Valor (R$) </t>
  </si>
  <si>
    <t>Adicional de periculosidade</t>
  </si>
  <si>
    <t>Adicional de insalubridadeAdicional de insalubridade</t>
  </si>
  <si>
    <t>Adicional noturno</t>
  </si>
  <si>
    <t>E</t>
  </si>
  <si>
    <t>Hora noturna adicional</t>
  </si>
  <si>
    <t>F</t>
  </si>
  <si>
    <t>Adicional de hora-extra</t>
  </si>
  <si>
    <t>G</t>
  </si>
  <si>
    <t>Intervalo intrajornada</t>
  </si>
  <si>
    <t>H</t>
  </si>
  <si>
    <t xml:space="preserve">Outros (especificar)  </t>
  </si>
  <si>
    <t>Total da Remuneração</t>
  </si>
  <si>
    <t>MÓDULO 2 : BENEFÍCIOS MENSAIS E DIÁRIOS</t>
  </si>
  <si>
    <t>Benefícios Mensais e Diários</t>
  </si>
  <si>
    <t>Valor (R$)</t>
  </si>
  <si>
    <t xml:space="preserve">Transporte                                            </t>
  </si>
  <si>
    <t>-</t>
  </si>
  <si>
    <t xml:space="preserve">Auxílio-alimentação  (Vales, cesta básica, etc.)   </t>
  </si>
  <si>
    <t>Assistência médica e familiar</t>
  </si>
  <si>
    <t>Auxílio-creche</t>
  </si>
  <si>
    <t>Seguro de vida, invalidez e funeral</t>
  </si>
  <si>
    <t>Outros (Benefício Social Familiar)</t>
  </si>
  <si>
    <t>Total de Benefícios Mensais e Diários</t>
  </si>
  <si>
    <t>Nota: o valor informado deverá ser o custo real do insumo (descontado o valor eventualmente pago pelo empregado).</t>
  </si>
  <si>
    <t>MÓDULO 3: INSUMOS DIVERSOS</t>
  </si>
  <si>
    <t>Insumos Diversos</t>
  </si>
  <si>
    <t>Uniformes EPI</t>
  </si>
  <si>
    <t>Material</t>
  </si>
  <si>
    <t>Outros (especificar)</t>
  </si>
  <si>
    <t>Total de Insumos Diversos</t>
  </si>
  <si>
    <t>Nota: Valores mensais por empregado</t>
  </si>
  <si>
    <t>4.1</t>
  </si>
  <si>
    <t>Encargos Previdenciários e FGTS</t>
  </si>
  <si>
    <t>INSS</t>
  </si>
  <si>
    <t>SESI ou SESC</t>
  </si>
  <si>
    <t>SENAI ou SENAC</t>
  </si>
  <si>
    <t>INCRA</t>
  </si>
  <si>
    <t>Salário educação</t>
  </si>
  <si>
    <t>FGTS</t>
  </si>
  <si>
    <t>SEBRAE</t>
  </si>
  <si>
    <t>TOTAL</t>
  </si>
  <si>
    <t>Nota (1) - Os percentuais dos encargos previdenciários e FGTS são aqueles estabelecidos pela legislação vigente.
Nota (2) - Percentuais incidentes sobre a remunerações.</t>
  </si>
  <si>
    <t>Submódulo 4.2 - 13º Salário e Adicional de Férias</t>
  </si>
  <si>
    <t>4.2</t>
  </si>
  <si>
    <t>13º Salário e Adicional de Férias</t>
  </si>
  <si>
    <t xml:space="preserve">13º Salário                                                                     </t>
  </si>
  <si>
    <t xml:space="preserve">Adicional de Férias     </t>
  </si>
  <si>
    <t>Subtotal</t>
  </si>
  <si>
    <t>Incidência do submódulo 4.1 sobre 13º Salário e Adicional de Férias</t>
  </si>
  <si>
    <t>Submódulo 4.3 - Afastamento Maternidade</t>
  </si>
  <si>
    <t>4.3</t>
  </si>
  <si>
    <t>Afastamento Maternidade</t>
  </si>
  <si>
    <t xml:space="preserve">Afastamento maternidade                   </t>
  </si>
  <si>
    <t xml:space="preserve">Incidência do submódulo 4.1 sobre o afastamento maternidade </t>
  </si>
  <si>
    <t>Submódulo 4.4 - Provisão para Rescisão</t>
  </si>
  <si>
    <t>4.4</t>
  </si>
  <si>
    <t>Provisão para Rescisão</t>
  </si>
  <si>
    <t>Incidência do FGTS sobre o aviso-prévio indenizado</t>
  </si>
  <si>
    <t>C.1</t>
  </si>
  <si>
    <t xml:space="preserve">Multa do FGTS do aviso-prévio indenizado     </t>
  </si>
  <si>
    <t>C.2</t>
  </si>
  <si>
    <t xml:space="preserve">Aviso-previo trabalhado                   </t>
  </si>
  <si>
    <t>Incidência do submódulo 4.1 sobre o aviso-prévio trabalhado</t>
  </si>
  <si>
    <t>F.1</t>
  </si>
  <si>
    <t xml:space="preserve">Multa do FGTS do aviso-prévio trabalhado    </t>
  </si>
  <si>
    <t>F.2</t>
  </si>
  <si>
    <t>4.5 - Custo de Reposição do Profissional Ausente</t>
  </si>
  <si>
    <t>4.5</t>
  </si>
  <si>
    <t>Composição do Custo de Reposição do Profissional Ausente</t>
  </si>
  <si>
    <t xml:space="preserve">Férias                                                                                    </t>
  </si>
  <si>
    <t xml:space="preserve">Ausência por doença                                       </t>
  </si>
  <si>
    <t xml:space="preserve">Licença-paternidade                               </t>
  </si>
  <si>
    <t xml:space="preserve">Ausências legais                                                  </t>
  </si>
  <si>
    <t xml:space="preserve">Ausência por acidente de trabalho  </t>
  </si>
  <si>
    <t>Incidência do submódulo 4.1 sobre o Custo de Reposição</t>
  </si>
  <si>
    <t>Quadro-resumo - Módulo 4 - Encargos Sociais e Trabalhistas</t>
  </si>
  <si>
    <t>Módulo 4 - Encargos Sociais e Trabalhistas</t>
  </si>
  <si>
    <t xml:space="preserve">Encargos previdenciários e FGTS </t>
  </si>
  <si>
    <t>13º salário + adicional de férias</t>
  </si>
  <si>
    <t>Afastamento maternidade</t>
  </si>
  <si>
    <t>Custo de rescisão</t>
  </si>
  <si>
    <t>Custo de reposição do profissional ausente</t>
  </si>
  <si>
    <t>4.6</t>
  </si>
  <si>
    <t>MÓDULO 5 - CUSTOS INDIRETOS, LUCRO E TRIBUTOS</t>
  </si>
  <si>
    <t xml:space="preserve">Custos Indiretos, Lucro e Tributos </t>
  </si>
  <si>
    <t>Custos Indiretos</t>
  </si>
  <si>
    <t>Lucro</t>
  </si>
  <si>
    <t>Tributos</t>
  </si>
  <si>
    <t>C.1    Tributos Federais (especificar)</t>
  </si>
  <si>
    <t xml:space="preserve">  c) </t>
  </si>
  <si>
    <t>C.2   Tributos Estaduais (especificar)</t>
  </si>
  <si>
    <t>C.3   Tributos Municipais (especificar):</t>
  </si>
  <si>
    <t xml:space="preserve">Percentual Total e Valor Total de Tributos  </t>
  </si>
  <si>
    <t>Cálculo dos Tributos</t>
  </si>
  <si>
    <t xml:space="preserve">                                         Base de Cálculo para os Tributos</t>
  </si>
  <si>
    <t xml:space="preserve"> = ( --------------------------------------------------------- ) x Alíquota do Tributo</t>
  </si>
  <si>
    <t xml:space="preserve">                                  1 - (Total de Tributos em % dividido por 100)</t>
  </si>
  <si>
    <t>Nota (1): Custos Indiretos, Lucro e Tributos por empregado
Nota (2): O valor referente a tributos é obtido aplicando-se o percentual sobre o valor do faturamento</t>
  </si>
  <si>
    <t>Mão de obra vinculada à execução contratual (valor por empregado)</t>
  </si>
  <si>
    <t>Módulo 1 - Composição da Remuneração</t>
  </si>
  <si>
    <t>Módulo 2 - Benefícios Mensais e Diários</t>
  </si>
  <si>
    <t>Módulo 3 - Insumo Diversos (uniformes, materiais, equipamentos e outros)</t>
  </si>
  <si>
    <t>Subtotal (A + B + C + D)</t>
  </si>
  <si>
    <t>Módulo 5 - Custos Indiretos, Lucro e Tributos</t>
  </si>
  <si>
    <t>Valor total por empregado</t>
  </si>
  <si>
    <t>Tipo de serviço 
(A)</t>
  </si>
  <si>
    <t>Valor proposto por empregado 
(B)</t>
  </si>
  <si>
    <t>Quantidade de empregados
( C )</t>
  </si>
  <si>
    <t>Valor total do serviço 
D = ( B x C)</t>
  </si>
  <si>
    <t>ANEXO -----D
Quadro-demonstrativo - VALOR GLOBAL DA PROPOSTA</t>
  </si>
  <si>
    <t>Valor global da proposta</t>
  </si>
  <si>
    <t>Descrição</t>
  </si>
  <si>
    <t>Valor Unitário ( por colaborador )</t>
  </si>
  <si>
    <t>Quantidade de colaboradores</t>
  </si>
  <si>
    <t xml:space="preserve"> Valor mensal do serviço</t>
  </si>
  <si>
    <t xml:space="preserve"> Valor global da proposta    (valor mensal do serviço x nº de meses do contrato)</t>
  </si>
  <si>
    <t xml:space="preserve">Salário-base (para 200 horas) </t>
  </si>
  <si>
    <t>AUXILIAR SERVIÇOS GERAIS  - COM INSALUBRIDADE</t>
  </si>
  <si>
    <t>Observação:</t>
  </si>
  <si>
    <t>Cada empresa é responsável por incluir em sua planilha de custos, os enquadramentos tributários, trabalhistas e previdenciários, de acordo com a realidade tributária e funcional de seu quadro de funcionários. Desta forma, a planilha de custos disponibilizada pela prefeitura representa, apenas, um MODELO REFERENCIAL, e que impõe um limite máximo de valores para a proposta apresentada.</t>
  </si>
  <si>
    <t>Destaca-se, que cada empresa possui a sua realidade tributária e funcional, o município não tem como prever todas as possibilidades de enquadramento funcionais, que são baseadas em acordos sindicais e na legislação trabalhista como um todo.</t>
  </si>
  <si>
    <t>Além disso, para cada cargo ou ambiente de trabalho funcional, alteram-se as condições e enquadramentos, como por exemplo: de insalubridade e EPI (depende do laudo de condições ambientais de trabalho para cada cargo e para cada local de trabalho); Situação de enquadramento tributária e previdenciária (se a empresa é optante pelo simples nacional, lucro presumido ou lucro real);</t>
  </si>
  <si>
    <t>Por fim, as condições e regras de trabalho também são disciplinadas pelos acordos coletivos de trabalho, os quais, a empresa deve observar.</t>
  </si>
  <si>
    <t>Portanto, baseado nestes aspectos, cabe a empresa identificar quais os enquadramentos trabalhistas e tributários corretos para a situação licitada. Ao final do pleito licitatório, ou mesmo, no decorrer da execução contratual, se o município verificar, por meio de recursos à licitação ou denúncias recebidas durante a execução contratual, que no momento da elaboração da proposta e da planilha de custos final, a empresa apresentou um item de custos (na planilha de custos final) diferente do que é exigido na convenção coletiva sindical ou em qualquer legislação trabalhista, visando reduzir o valor de sua proposta financeira, o município poderá considerar tal fato, como uso de má fé por parte da empresa.</t>
  </si>
  <si>
    <t>Assim, com esta prova de má fé por parte do licitante, o município poderá desabilitar a empresa durante o processo licitatório, ou mesmo, rescindir o contrato em vigor, pelo bem do serviço público.</t>
  </si>
  <si>
    <t>DECLARAÇÕES QUE A EMPRESA LICITANTE DEVE FAZER:</t>
  </si>
  <si>
    <t>A empresa é otante pelo seguinte regime de tributação e recolhe, atualmente, as seguintes alíquotas de tributos:</t>
  </si>
  <si>
    <t>(     ) a) Lucro presumido, recolhendo: Cofins (       %); Pis (       %); IRPJ (        %); CSLL (       %). Após contratar com a prefeitura manterá estas alíquotas; (caso ocorrer alteração nas alíquotas, as mesmas serão as seguintes .......</t>
  </si>
  <si>
    <t>(     ) b) Lucro real, recolhendo: Cofins (       %); Pis (       %); IRPJ (        %); CSLL (       %). Após contratar com a prefeitura manterá estas alíquotas; (caso ocorrer alteração nas alíquotas, as mesmas serão as seguintes .......</t>
  </si>
  <si>
    <t>(     ) c) Simples nacional, recolhendo a alíquota atual de (       %), estando enquandrado no anexo (        );  Com este contrato a empresa passará a recolher aliquota (        %) e passará para o anexo (        ), não se desenquadrará do simples nacional. (OU) Após assinatura do contrato a empresa se descredenciará do simples e passará para a tributação do ..................</t>
  </si>
  <si>
    <t>Janeiro de 2022 SINDASSEIO</t>
  </si>
  <si>
    <t>Cesar Volnei Mauss</t>
  </si>
  <si>
    <t>Mestre em Contabilidade e Controladoria</t>
  </si>
  <si>
    <t>Mauss Consultoria em Gestão</t>
  </si>
  <si>
    <r>
      <t xml:space="preserve">PLANILHA DE CUSTOS E FORMAÇÃO DE PREÇOS </t>
    </r>
    <r>
      <rPr>
        <b/>
        <sz val="8"/>
        <color indexed="20"/>
        <rFont val="Arial"/>
        <family val="2"/>
        <charset val="1"/>
      </rPr>
      <t xml:space="preserve"> </t>
    </r>
  </si>
  <si>
    <r>
      <t xml:space="preserve">      </t>
    </r>
    <r>
      <rPr>
        <b/>
        <sz val="8"/>
        <color indexed="10"/>
        <rFont val="Arial"/>
        <family val="2"/>
        <charset val="1"/>
      </rPr>
      <t xml:space="preserve">A.1) Valor da passagem do transporte coletivo no município de prestação dos serviços:       A.1) Valor da passagem do transporte coletivo no município de prestação dos serviços: </t>
    </r>
  </si>
  <si>
    <r>
      <t xml:space="preserve">     </t>
    </r>
    <r>
      <rPr>
        <b/>
        <sz val="8"/>
        <color indexed="10"/>
        <rFont val="Arial"/>
        <family val="2"/>
        <charset val="1"/>
      </rPr>
      <t xml:space="preserve"> A.2) Quantidade de passagens por dia por empregado:      A.2) Quantidade de passagens por dia por empregado:</t>
    </r>
  </si>
  <si>
    <r>
      <t xml:space="preserve">      </t>
    </r>
    <r>
      <rPr>
        <b/>
        <sz val="8"/>
        <color indexed="10"/>
        <rFont val="Arial"/>
        <family val="2"/>
        <charset val="1"/>
      </rPr>
      <t>B.1) Valor do auxílio-alimentação :</t>
    </r>
  </si>
  <si>
    <r>
      <t xml:space="preserve">     </t>
    </r>
    <r>
      <rPr>
        <b/>
        <sz val="8"/>
        <color indexed="10"/>
        <rFont val="Arial"/>
        <family val="2"/>
        <charset val="1"/>
      </rPr>
      <t xml:space="preserve"> B.2) Valor Auxilio-lanche</t>
    </r>
  </si>
  <si>
    <t xml:space="preserve">                                                                  MÓDULO 4: ENCARGOS SOCIAIS E TRABALHISTAS
                                                              Submódulo 4.1 - Encargos Previdenciários e FGTS</t>
  </si>
  <si>
    <r>
      <t xml:space="preserve">Seguro acidente de trabalho </t>
    </r>
    <r>
      <rPr>
        <b/>
        <sz val="8"/>
        <color indexed="10"/>
        <rFont val="Arial"/>
        <family val="2"/>
        <charset val="1"/>
      </rPr>
      <t>(Riscos Ambientais-RAT)</t>
    </r>
  </si>
  <si>
    <r>
      <t xml:space="preserve">Aviso-prévio indenizado                            </t>
    </r>
    <r>
      <rPr>
        <b/>
        <sz val="8"/>
        <color indexed="10"/>
        <rFont val="Arial"/>
        <family val="2"/>
        <charset val="1"/>
      </rPr>
      <t xml:space="preserve">              Aviso-prévio indenizado                                          </t>
    </r>
  </si>
  <si>
    <r>
      <t xml:space="preserve">Contribuição social de 10% sobre o FGTS do aviso-prévio indenizado (LC nº 110/01 - Art. 1º)                                                                        </t>
    </r>
    <r>
      <rPr>
        <b/>
        <sz val="8"/>
        <color indexed="10"/>
        <rFont val="Arial"/>
        <family val="2"/>
        <charset val="1"/>
      </rPr>
      <t>Cálculo do valor = (10%x8%xRem)x5%Contribuição social de 10% sobre o FGTS do aviso-prévio indenizado (LC nº 110/01 - Art. 1º)                                                                        Cálculo do valor = (10%x8%xRem)x5%</t>
    </r>
  </si>
  <si>
    <r>
      <t xml:space="preserve">Contribuição social de 10% sobre o FGTS do aviso-prévio trabalhado (LC nº 110/01 - Art. 1º)                                                                    </t>
    </r>
    <r>
      <rPr>
        <b/>
        <sz val="8"/>
        <color indexed="10"/>
        <rFont val="Arial"/>
        <family val="2"/>
        <charset val="1"/>
      </rPr>
      <t>Cálculo do valor = (10%x8%xRem)x100%Contribuição social de 10% sobre o FGTS do aviso-prévio trabalhado (LC nº 110/01 - Art. 1º)                                                                    Cálculo do valor = (10%x8%xRem)x100%</t>
    </r>
  </si>
  <si>
    <r>
      <t xml:space="preserve">  </t>
    </r>
    <r>
      <rPr>
        <b/>
        <sz val="8"/>
        <rFont val="Arial"/>
        <family val="2"/>
        <charset val="1"/>
      </rPr>
      <t>a) COFINS</t>
    </r>
  </si>
  <si>
    <r>
      <t xml:space="preserve">  </t>
    </r>
    <r>
      <rPr>
        <b/>
        <sz val="8"/>
        <rFont val="Arial"/>
        <family val="2"/>
        <charset val="1"/>
      </rPr>
      <t xml:space="preserve">b) </t>
    </r>
    <r>
      <rPr>
        <sz val="8"/>
        <rFont val="Arial"/>
        <family val="2"/>
        <charset val="1"/>
      </rPr>
      <t>PIS</t>
    </r>
  </si>
  <si>
    <r>
      <t xml:space="preserve">  </t>
    </r>
    <r>
      <rPr>
        <b/>
        <sz val="8"/>
        <rFont val="Arial"/>
        <family val="2"/>
        <charset val="1"/>
      </rPr>
      <t xml:space="preserve">a) ISS                 </t>
    </r>
    <r>
      <rPr>
        <sz val="8"/>
        <color indexed="10"/>
        <rFont val="Arial"/>
        <family val="2"/>
        <charset val="1"/>
      </rPr>
      <t xml:space="preserve"> </t>
    </r>
  </si>
  <si>
    <r>
      <t xml:space="preserve">ANEXO -------B
Quadro-resumo do Custo por Empregado
</t>
    </r>
    <r>
      <rPr>
        <b/>
        <sz val="10"/>
        <rFont val="Arial"/>
        <family val="2"/>
        <charset val="1"/>
      </rPr>
      <t/>
    </r>
  </si>
  <si>
    <r>
      <t xml:space="preserve">ANEXO </t>
    </r>
    <r>
      <rPr>
        <b/>
        <sz val="8"/>
        <color indexed="10"/>
        <rFont val="Arial"/>
        <family val="2"/>
        <charset val="1"/>
      </rPr>
      <t>-------</t>
    </r>
    <r>
      <rPr>
        <b/>
        <sz val="8"/>
        <rFont val="Arial"/>
        <family val="2"/>
        <charset val="1"/>
      </rPr>
      <t>C
Quadro-resumo - VALOR MENSAL DOS SERVIÇOS</t>
    </r>
  </si>
  <si>
    <t>Pregão Eletrônico 35/2022</t>
  </si>
</sst>
</file>

<file path=xl/styles.xml><?xml version="1.0" encoding="utf-8"?>
<styleSheet xmlns="http://schemas.openxmlformats.org/spreadsheetml/2006/main">
  <numFmts count="6">
    <numFmt numFmtId="164" formatCode="d/m/yyyy"/>
    <numFmt numFmtId="165" formatCode="&quot;R$ &quot;#,##0.00"/>
    <numFmt numFmtId="166" formatCode="_-&quot;R$ &quot;* #,##0.00_-;&quot;-R$ &quot;* #,##0.00_-;_-&quot;R$ &quot;* \-??_-;_-@_-"/>
    <numFmt numFmtId="167" formatCode="_-* #,##0.00_-;\-* #,##0.00_-;_-* \-??_-;_-@_-"/>
    <numFmt numFmtId="168" formatCode="_(* #,##0.00_);_(* \(#,##0.00\);_(* \-??_);_(@_)"/>
    <numFmt numFmtId="169" formatCode="_(* #,##0_);_(* \(#,##0\);_(* \-??_);_(@_)"/>
  </numFmts>
  <fonts count="16">
    <font>
      <sz val="1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Arial"/>
      <family val="2"/>
      <charset val="1"/>
    </font>
    <font>
      <sz val="8"/>
      <color indexed="8"/>
      <name val="Calibri"/>
      <family val="2"/>
      <charset val="1"/>
    </font>
    <font>
      <b/>
      <sz val="8"/>
      <color indexed="2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b/>
      <sz val="8"/>
      <color indexed="10"/>
      <name val="Arial"/>
      <family val="2"/>
      <charset val="1"/>
    </font>
    <font>
      <b/>
      <sz val="8"/>
      <color indexed="18"/>
      <name val="Arial"/>
      <family val="2"/>
      <charset val="1"/>
    </font>
    <font>
      <b/>
      <sz val="8"/>
      <color indexed="56"/>
      <name val="Arial"/>
      <family val="2"/>
      <charset val="1"/>
    </font>
    <font>
      <b/>
      <sz val="8"/>
      <color indexed="8"/>
      <name val="Calibri"/>
      <family val="2"/>
      <charset val="1"/>
    </font>
    <font>
      <b/>
      <sz val="8"/>
      <name val="Arial"/>
      <family val="2"/>
    </font>
    <font>
      <sz val="8"/>
      <color indexed="10"/>
      <name val="Arial"/>
      <family val="2"/>
      <charset val="1"/>
    </font>
    <font>
      <sz val="8"/>
      <name val="Arial"/>
      <family val="2"/>
    </font>
    <font>
      <b/>
      <sz val="8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6" fontId="2" fillId="0" borderId="0"/>
    <xf numFmtId="0" fontId="1" fillId="0" borderId="0"/>
    <xf numFmtId="167" fontId="2" fillId="0" borderId="0"/>
  </cellStyleXfs>
  <cellXfs count="110">
    <xf numFmtId="0" fontId="0" fillId="0" borderId="0" xfId="0"/>
    <xf numFmtId="0" fontId="2" fillId="2" borderId="0" xfId="1" applyFill="1"/>
    <xf numFmtId="166" fontId="2" fillId="2" borderId="0" xfId="2" applyFont="1" applyFill="1" applyBorder="1" applyAlignment="1" applyProtection="1"/>
    <xf numFmtId="4" fontId="2" fillId="2" borderId="0" xfId="1" applyNumberFormat="1" applyFill="1"/>
    <xf numFmtId="0" fontId="0" fillId="4" borderId="0" xfId="0" applyFill="1"/>
    <xf numFmtId="0" fontId="4" fillId="2" borderId="0" xfId="1" applyFont="1" applyFill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vertical="center"/>
    </xf>
    <xf numFmtId="4" fontId="9" fillId="2" borderId="1" xfId="1" applyNumberFormat="1" applyFont="1" applyFill="1" applyBorder="1" applyAlignment="1">
      <alignment vertical="center"/>
    </xf>
    <xf numFmtId="10" fontId="6" fillId="2" borderId="1" xfId="1" applyNumberFormat="1" applyFont="1" applyFill="1" applyBorder="1" applyAlignment="1">
      <alignment vertical="center"/>
    </xf>
    <xf numFmtId="10" fontId="9" fillId="2" borderId="1" xfId="1" applyNumberFormat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4" fontId="9" fillId="2" borderId="1" xfId="1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vertical="center"/>
    </xf>
    <xf numFmtId="4" fontId="6" fillId="2" borderId="1" xfId="1" applyNumberFormat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vertical="center"/>
    </xf>
    <xf numFmtId="4" fontId="10" fillId="2" borderId="1" xfId="1" applyNumberFormat="1" applyFont="1" applyFill="1" applyBorder="1" applyAlignment="1">
      <alignment horizontal="right" vertical="center"/>
    </xf>
    <xf numFmtId="166" fontId="8" fillId="2" borderId="3" xfId="2" applyFont="1" applyFill="1" applyBorder="1" applyAlignment="1" applyProtection="1">
      <alignment vertical="center"/>
    </xf>
    <xf numFmtId="0" fontId="7" fillId="2" borderId="1" xfId="1" applyFont="1" applyFill="1" applyBorder="1"/>
    <xf numFmtId="4" fontId="6" fillId="2" borderId="1" xfId="1" applyNumberFormat="1" applyFont="1" applyFill="1" applyBorder="1" applyAlignment="1">
      <alignment horizontal="right" vertical="center"/>
    </xf>
    <xf numFmtId="4" fontId="6" fillId="2" borderId="1" xfId="1" applyNumberFormat="1" applyFont="1" applyFill="1" applyBorder="1" applyAlignment="1">
      <alignment horizontal="right" vertical="center" wrapText="1"/>
    </xf>
    <xf numFmtId="4" fontId="9" fillId="2" borderId="1" xfId="1" applyNumberFormat="1" applyFont="1" applyFill="1" applyBorder="1" applyAlignment="1">
      <alignment horizontal="right" vertical="center" wrapText="1"/>
    </xf>
    <xf numFmtId="0" fontId="7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vertical="center"/>
    </xf>
    <xf numFmtId="0" fontId="4" fillId="2" borderId="5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10" fontId="12" fillId="4" borderId="11" xfId="0" applyNumberFormat="1" applyFont="1" applyFill="1" applyBorder="1" applyAlignment="1">
      <alignment vertical="center"/>
    </xf>
    <xf numFmtId="0" fontId="6" fillId="2" borderId="4" xfId="1" applyFont="1" applyFill="1" applyBorder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10" fontId="6" fillId="2" borderId="3" xfId="1" applyNumberFormat="1" applyFont="1" applyFill="1" applyBorder="1" applyAlignment="1">
      <alignment vertical="center"/>
    </xf>
    <xf numFmtId="4" fontId="6" fillId="2" borderId="5" xfId="1" applyNumberFormat="1" applyFont="1" applyFill="1" applyBorder="1" applyAlignment="1">
      <alignment horizontal="right" vertical="center"/>
    </xf>
    <xf numFmtId="0" fontId="9" fillId="2" borderId="1" xfId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horizontal="center"/>
    </xf>
    <xf numFmtId="4" fontId="9" fillId="2" borderId="1" xfId="1" applyNumberFormat="1" applyFont="1" applyFill="1" applyBorder="1" applyAlignment="1"/>
    <xf numFmtId="4" fontId="9" fillId="2" borderId="1" xfId="1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7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vertical="center"/>
    </xf>
    <xf numFmtId="4" fontId="9" fillId="2" borderId="1" xfId="1" applyNumberFormat="1" applyFont="1" applyFill="1" applyBorder="1" applyAlignment="1">
      <alignment horizontal="center" vertical="center"/>
    </xf>
    <xf numFmtId="10" fontId="9" fillId="2" borderId="1" xfId="1" applyNumberFormat="1" applyFont="1" applyFill="1" applyBorder="1" applyAlignment="1">
      <alignment vertical="center" wrapText="1"/>
    </xf>
    <xf numFmtId="10" fontId="8" fillId="2" borderId="1" xfId="1" applyNumberFormat="1" applyFont="1" applyFill="1" applyBorder="1" applyAlignment="1">
      <alignment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vertical="center" wrapText="1"/>
    </xf>
    <xf numFmtId="168" fontId="6" fillId="2" borderId="1" xfId="4" applyNumberFormat="1" applyFont="1" applyFill="1" applyBorder="1" applyAlignment="1" applyProtection="1">
      <alignment horizontal="left" vertical="center" wrapText="1"/>
    </xf>
    <xf numFmtId="168" fontId="6" fillId="2" borderId="1" xfId="1" applyNumberFormat="1" applyFont="1" applyFill="1" applyBorder="1" applyAlignment="1">
      <alignment horizontal="left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9" fontId="6" fillId="2" borderId="1" xfId="1" applyNumberFormat="1" applyFont="1" applyFill="1" applyBorder="1" applyAlignment="1">
      <alignment horizontal="center" vertical="center"/>
    </xf>
    <xf numFmtId="166" fontId="6" fillId="2" borderId="1" xfId="2" applyFont="1" applyFill="1" applyBorder="1" applyAlignment="1" applyProtection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/>
    <xf numFmtId="0" fontId="6" fillId="3" borderId="7" xfId="1" applyFont="1" applyFill="1" applyBorder="1" applyAlignment="1"/>
    <xf numFmtId="0" fontId="6" fillId="3" borderId="7" xfId="1" applyFont="1" applyFill="1" applyBorder="1" applyAlignment="1">
      <alignment vertical="center" wrapText="1"/>
    </xf>
    <xf numFmtId="0" fontId="6" fillId="3" borderId="8" xfId="1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15" fillId="2" borderId="0" xfId="1" applyFont="1" applyFill="1"/>
    <xf numFmtId="0" fontId="12" fillId="0" borderId="0" xfId="0" applyFont="1" applyAlignment="1">
      <alignment vertical="center"/>
    </xf>
    <xf numFmtId="0" fontId="2" fillId="5" borderId="0" xfId="1" applyFill="1"/>
    <xf numFmtId="0" fontId="4" fillId="2" borderId="0" xfId="1" applyFont="1" applyFill="1" applyAlignment="1">
      <alignment horizontal="left" wrapText="1"/>
    </xf>
    <xf numFmtId="0" fontId="14" fillId="0" borderId="0" xfId="0" applyFont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wrapText="1"/>
    </xf>
    <xf numFmtId="0" fontId="6" fillId="2" borderId="1" xfId="1" applyFont="1" applyFill="1" applyBorder="1" applyAlignment="1">
      <alignment vertical="center" wrapText="1"/>
    </xf>
    <xf numFmtId="165" fontId="9" fillId="2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right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justify" vertical="center" wrapText="1"/>
    </xf>
    <xf numFmtId="0" fontId="6" fillId="2" borderId="5" xfId="1" applyFont="1" applyFill="1" applyBorder="1" applyAlignment="1">
      <alignment horizontal="justify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right" vertical="center"/>
    </xf>
    <xf numFmtId="0" fontId="11" fillId="2" borderId="1" xfId="1" applyFont="1" applyFill="1" applyBorder="1" applyAlignment="1"/>
    <xf numFmtId="0" fontId="11" fillId="2" borderId="1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justify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left" vertical="center"/>
    </xf>
    <xf numFmtId="49" fontId="8" fillId="2" borderId="9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right" vertical="center" wrapText="1"/>
    </xf>
    <xf numFmtId="0" fontId="6" fillId="2" borderId="10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49" fontId="6" fillId="2" borderId="1" xfId="1" applyNumberFormat="1" applyFont="1" applyFill="1" applyBorder="1" applyAlignment="1">
      <alignment horizontal="right" vertical="center" wrapText="1"/>
    </xf>
  </cellXfs>
  <cellStyles count="5">
    <cellStyle name="Excel Built-in Normal" xfId="1"/>
    <cellStyle name="Moeda" xfId="2" builtinId="4"/>
    <cellStyle name="Normal" xfId="0" builtinId="0"/>
    <cellStyle name="Normal 2" xfId="3"/>
    <cellStyle name="Separador de milhares" xfId="4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99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2060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3"/>
  <sheetViews>
    <sheetView tabSelected="1" workbookViewId="0">
      <selection activeCell="A133" sqref="A133:H133"/>
    </sheetView>
  </sheetViews>
  <sheetFormatPr defaultRowHeight="15"/>
  <cols>
    <col min="1" max="7" width="9.140625" style="1"/>
    <col min="8" max="8" width="14.28515625" style="1" customWidth="1"/>
    <col min="9" max="9" width="13.7109375" style="1" customWidth="1"/>
    <col min="10" max="12" width="9.140625" style="1"/>
    <col min="13" max="13" width="9.5703125" style="1" customWidth="1"/>
    <col min="14" max="16384" width="9.140625" style="1"/>
  </cols>
  <sheetData>
    <row r="1" spans="1:9">
      <c r="A1" s="5"/>
      <c r="B1" s="5"/>
      <c r="C1" s="5"/>
      <c r="D1" s="5"/>
      <c r="E1" s="5"/>
      <c r="F1" s="5"/>
      <c r="G1" s="5"/>
      <c r="H1" s="5"/>
      <c r="I1" s="5"/>
    </row>
    <row r="2" spans="1:9" ht="23.25" customHeight="1">
      <c r="A2" s="64" t="s">
        <v>137</v>
      </c>
      <c r="B2" s="64"/>
      <c r="C2" s="64"/>
      <c r="D2" s="64"/>
      <c r="E2" s="64"/>
      <c r="F2" s="64"/>
      <c r="G2" s="64"/>
      <c r="H2" s="64"/>
      <c r="I2" s="64"/>
    </row>
    <row r="3" spans="1:9">
      <c r="A3" s="65"/>
      <c r="B3" s="65"/>
      <c r="C3" s="65"/>
      <c r="D3" s="65"/>
      <c r="E3" s="65"/>
      <c r="F3" s="65"/>
      <c r="G3" s="65"/>
      <c r="H3" s="65"/>
      <c r="I3" s="65"/>
    </row>
    <row r="4" spans="1:9">
      <c r="A4" s="66"/>
      <c r="B4" s="66"/>
      <c r="C4" s="66"/>
      <c r="D4" s="66"/>
      <c r="E4" s="66"/>
      <c r="F4" s="66"/>
      <c r="G4" s="66"/>
      <c r="H4" s="66"/>
      <c r="I4" s="66"/>
    </row>
    <row r="5" spans="1:9" ht="23.25" customHeight="1">
      <c r="A5" s="67" t="s">
        <v>154</v>
      </c>
      <c r="B5" s="67"/>
      <c r="C5" s="67"/>
      <c r="D5" s="67"/>
      <c r="E5" s="67"/>
      <c r="F5" s="67"/>
      <c r="G5" s="67"/>
      <c r="H5" s="67"/>
      <c r="I5" s="67"/>
    </row>
    <row r="6" spans="1:9" ht="15" customHeight="1">
      <c r="A6" s="68" t="s">
        <v>169</v>
      </c>
      <c r="B6" s="68"/>
      <c r="C6" s="68"/>
      <c r="D6" s="68"/>
      <c r="E6" s="68"/>
      <c r="F6" s="69"/>
      <c r="G6" s="69"/>
      <c r="H6" s="69"/>
      <c r="I6" s="69"/>
    </row>
    <row r="7" spans="1:9">
      <c r="A7" s="68"/>
      <c r="B7" s="68"/>
      <c r="C7" s="68"/>
      <c r="D7" s="68"/>
      <c r="E7" s="68"/>
      <c r="F7" s="72"/>
      <c r="G7" s="72"/>
      <c r="H7" s="72"/>
      <c r="I7" s="72"/>
    </row>
    <row r="8" spans="1:9" ht="15" customHeight="1">
      <c r="A8" s="67" t="s">
        <v>0</v>
      </c>
      <c r="B8" s="67"/>
      <c r="C8" s="67"/>
      <c r="D8" s="67"/>
      <c r="E8" s="67"/>
      <c r="F8" s="67"/>
      <c r="G8" s="67"/>
      <c r="H8" s="67"/>
      <c r="I8" s="67"/>
    </row>
    <row r="9" spans="1:9" ht="15" customHeight="1">
      <c r="A9" s="6" t="s">
        <v>1</v>
      </c>
      <c r="B9" s="70" t="s">
        <v>2</v>
      </c>
      <c r="C9" s="70"/>
      <c r="D9" s="70"/>
      <c r="E9" s="70"/>
      <c r="F9" s="70"/>
      <c r="G9" s="70"/>
      <c r="H9" s="73"/>
      <c r="I9" s="73"/>
    </row>
    <row r="10" spans="1:9" ht="15" customHeight="1">
      <c r="A10" s="6" t="s">
        <v>3</v>
      </c>
      <c r="B10" s="70" t="s">
        <v>4</v>
      </c>
      <c r="C10" s="70"/>
      <c r="D10" s="70"/>
      <c r="E10" s="70"/>
      <c r="F10" s="70"/>
      <c r="G10" s="70"/>
      <c r="H10" s="69"/>
      <c r="I10" s="69"/>
    </row>
    <row r="11" spans="1:9" ht="37.35" customHeight="1">
      <c r="A11" s="6" t="s">
        <v>5</v>
      </c>
      <c r="B11" s="70" t="s">
        <v>6</v>
      </c>
      <c r="C11" s="70"/>
      <c r="D11" s="70"/>
      <c r="E11" s="70"/>
      <c r="F11" s="70"/>
      <c r="G11" s="70"/>
      <c r="H11" s="69" t="s">
        <v>150</v>
      </c>
      <c r="I11" s="69"/>
    </row>
    <row r="12" spans="1:9" ht="15" customHeight="1">
      <c r="A12" s="6" t="s">
        <v>7</v>
      </c>
      <c r="B12" s="70" t="s">
        <v>8</v>
      </c>
      <c r="C12" s="70"/>
      <c r="D12" s="70"/>
      <c r="E12" s="70"/>
      <c r="F12" s="70"/>
      <c r="G12" s="70"/>
      <c r="H12" s="69">
        <v>12</v>
      </c>
      <c r="I12" s="69"/>
    </row>
    <row r="13" spans="1:9" ht="15" customHeight="1">
      <c r="A13" s="67" t="s">
        <v>9</v>
      </c>
      <c r="B13" s="67"/>
      <c r="C13" s="67"/>
      <c r="D13" s="67"/>
      <c r="E13" s="67"/>
      <c r="F13" s="67"/>
      <c r="G13" s="67"/>
      <c r="H13" s="67"/>
      <c r="I13" s="67"/>
    </row>
    <row r="14" spans="1:9">
      <c r="A14" s="71"/>
      <c r="B14" s="71"/>
      <c r="C14" s="71"/>
      <c r="D14" s="71"/>
      <c r="E14" s="71"/>
      <c r="F14" s="71"/>
      <c r="G14" s="71"/>
      <c r="H14" s="71"/>
      <c r="I14" s="71"/>
    </row>
    <row r="15" spans="1:9" ht="15" customHeight="1">
      <c r="A15" s="67" t="s">
        <v>10</v>
      </c>
      <c r="B15" s="67"/>
      <c r="C15" s="67"/>
      <c r="D15" s="67"/>
      <c r="E15" s="67"/>
      <c r="F15" s="67"/>
      <c r="G15" s="67"/>
      <c r="H15" s="67"/>
      <c r="I15" s="67"/>
    </row>
    <row r="16" spans="1:9" ht="15" customHeight="1">
      <c r="A16" s="67" t="s">
        <v>11</v>
      </c>
      <c r="B16" s="67"/>
      <c r="C16" s="67"/>
      <c r="D16" s="67"/>
      <c r="E16" s="67"/>
      <c r="F16" s="67"/>
      <c r="G16" s="67"/>
      <c r="H16" s="67"/>
      <c r="I16" s="67"/>
    </row>
    <row r="17" spans="1:9" ht="24.6" customHeight="1">
      <c r="A17" s="6">
        <v>1</v>
      </c>
      <c r="B17" s="70" t="s">
        <v>12</v>
      </c>
      <c r="C17" s="70"/>
      <c r="D17" s="70"/>
      <c r="E17" s="70"/>
      <c r="F17" s="70"/>
      <c r="G17" s="70"/>
      <c r="H17" s="78"/>
      <c r="I17" s="78"/>
    </row>
    <row r="18" spans="1:9" ht="15" customHeight="1">
      <c r="A18" s="6">
        <v>2</v>
      </c>
      <c r="B18" s="70" t="s">
        <v>13</v>
      </c>
      <c r="C18" s="70"/>
      <c r="D18" s="70"/>
      <c r="E18" s="70"/>
      <c r="F18" s="70"/>
      <c r="G18" s="70"/>
      <c r="H18" s="79">
        <v>1314.09</v>
      </c>
      <c r="I18" s="79"/>
    </row>
    <row r="19" spans="1:9" ht="15" customHeight="1">
      <c r="A19" s="6">
        <v>3</v>
      </c>
      <c r="B19" s="70" t="s">
        <v>14</v>
      </c>
      <c r="C19" s="70"/>
      <c r="D19" s="70"/>
      <c r="E19" s="70"/>
      <c r="F19" s="70"/>
      <c r="G19" s="70"/>
      <c r="H19" s="73"/>
      <c r="I19" s="73"/>
    </row>
    <row r="20" spans="1:9">
      <c r="A20" s="74"/>
      <c r="B20" s="74"/>
      <c r="C20" s="74"/>
      <c r="D20" s="74"/>
      <c r="E20" s="74"/>
      <c r="F20" s="74"/>
      <c r="G20" s="74"/>
      <c r="H20" s="74"/>
      <c r="I20" s="74"/>
    </row>
    <row r="21" spans="1:9">
      <c r="A21" s="75" t="s">
        <v>15</v>
      </c>
      <c r="B21" s="75"/>
      <c r="C21" s="75"/>
      <c r="D21" s="75"/>
      <c r="E21" s="75"/>
      <c r="F21" s="75"/>
      <c r="G21" s="75"/>
      <c r="H21" s="75"/>
      <c r="I21" s="75"/>
    </row>
    <row r="22" spans="1:9">
      <c r="A22" s="76"/>
      <c r="B22" s="76"/>
      <c r="C22" s="76"/>
      <c r="D22" s="76"/>
      <c r="E22" s="76"/>
      <c r="F22" s="76"/>
      <c r="G22" s="76"/>
      <c r="H22" s="76"/>
      <c r="I22" s="76"/>
    </row>
    <row r="23" spans="1:9" ht="15" customHeight="1">
      <c r="A23" s="77" t="s">
        <v>16</v>
      </c>
      <c r="B23" s="77"/>
      <c r="C23" s="77"/>
      <c r="D23" s="77"/>
      <c r="E23" s="77"/>
      <c r="F23" s="77"/>
      <c r="G23" s="77"/>
      <c r="H23" s="77"/>
      <c r="I23" s="77"/>
    </row>
    <row r="24" spans="1:9" ht="15" customHeight="1">
      <c r="A24" s="7">
        <v>1</v>
      </c>
      <c r="B24" s="81" t="s">
        <v>17</v>
      </c>
      <c r="C24" s="81"/>
      <c r="D24" s="81"/>
      <c r="E24" s="81"/>
      <c r="F24" s="81"/>
      <c r="G24" s="81"/>
      <c r="H24" s="8" t="s">
        <v>18</v>
      </c>
      <c r="I24" s="7" t="s">
        <v>19</v>
      </c>
    </row>
    <row r="25" spans="1:9" ht="15" customHeight="1">
      <c r="A25" s="6" t="s">
        <v>1</v>
      </c>
      <c r="B25" s="70" t="s">
        <v>136</v>
      </c>
      <c r="C25" s="70"/>
      <c r="D25" s="70"/>
      <c r="E25" s="70"/>
      <c r="F25" s="70"/>
      <c r="G25" s="70"/>
      <c r="H25" s="70"/>
      <c r="I25" s="9">
        <f>H18/220*200</f>
        <v>1194.6272727272726</v>
      </c>
    </row>
    <row r="26" spans="1:9" ht="15" customHeight="1">
      <c r="A26" s="6" t="s">
        <v>3</v>
      </c>
      <c r="B26" s="82" t="s">
        <v>20</v>
      </c>
      <c r="C26" s="82"/>
      <c r="D26" s="82"/>
      <c r="E26" s="82"/>
      <c r="F26" s="82"/>
      <c r="G26" s="82"/>
      <c r="H26" s="10"/>
      <c r="I26" s="9"/>
    </row>
    <row r="27" spans="1:9" ht="15" customHeight="1">
      <c r="A27" s="6" t="s">
        <v>5</v>
      </c>
      <c r="B27" s="83" t="s">
        <v>21</v>
      </c>
      <c r="C27" s="83"/>
      <c r="D27" s="83"/>
      <c r="E27" s="83"/>
      <c r="F27" s="83"/>
      <c r="G27" s="83"/>
      <c r="H27" s="11">
        <v>0.4</v>
      </c>
      <c r="I27" s="9">
        <f>H18*H27</f>
        <v>525.63599999999997</v>
      </c>
    </row>
    <row r="28" spans="1:9" ht="15" customHeight="1">
      <c r="A28" s="6" t="s">
        <v>7</v>
      </c>
      <c r="B28" s="70" t="s">
        <v>22</v>
      </c>
      <c r="C28" s="70"/>
      <c r="D28" s="70"/>
      <c r="E28" s="70"/>
      <c r="F28" s="70"/>
      <c r="G28" s="70"/>
      <c r="H28" s="70"/>
      <c r="I28" s="9"/>
    </row>
    <row r="29" spans="1:9" ht="15" customHeight="1">
      <c r="A29" s="6" t="s">
        <v>23</v>
      </c>
      <c r="B29" s="70" t="s">
        <v>24</v>
      </c>
      <c r="C29" s="70"/>
      <c r="D29" s="70"/>
      <c r="E29" s="70"/>
      <c r="F29" s="70"/>
      <c r="G29" s="70"/>
      <c r="H29" s="70"/>
      <c r="I29" s="9"/>
    </row>
    <row r="30" spans="1:9" ht="15" customHeight="1">
      <c r="A30" s="6" t="s">
        <v>25</v>
      </c>
      <c r="B30" s="70" t="s">
        <v>26</v>
      </c>
      <c r="C30" s="70"/>
      <c r="D30" s="70"/>
      <c r="E30" s="70"/>
      <c r="F30" s="70"/>
      <c r="G30" s="70"/>
      <c r="H30" s="70"/>
      <c r="I30" s="9">
        <v>0</v>
      </c>
    </row>
    <row r="31" spans="1:9" ht="15" customHeight="1">
      <c r="A31" s="6" t="s">
        <v>27</v>
      </c>
      <c r="B31" s="70" t="s">
        <v>28</v>
      </c>
      <c r="C31" s="70"/>
      <c r="D31" s="70"/>
      <c r="E31" s="70"/>
      <c r="F31" s="70"/>
      <c r="G31" s="70"/>
      <c r="H31" s="70"/>
      <c r="I31" s="9"/>
    </row>
    <row r="32" spans="1:9" ht="15" customHeight="1">
      <c r="A32" s="6" t="s">
        <v>29</v>
      </c>
      <c r="B32" s="70" t="s">
        <v>30</v>
      </c>
      <c r="C32" s="70"/>
      <c r="D32" s="70"/>
      <c r="E32" s="70"/>
      <c r="F32" s="70"/>
      <c r="G32" s="70"/>
      <c r="H32" s="70"/>
      <c r="I32" s="9"/>
    </row>
    <row r="33" spans="1:10" ht="15" customHeight="1">
      <c r="A33" s="80" t="s">
        <v>31</v>
      </c>
      <c r="B33" s="80"/>
      <c r="C33" s="80"/>
      <c r="D33" s="80"/>
      <c r="E33" s="80"/>
      <c r="F33" s="80"/>
      <c r="G33" s="80"/>
      <c r="H33" s="80"/>
      <c r="I33" s="9">
        <f>SUM(I25:I32)</f>
        <v>1720.2632727272726</v>
      </c>
    </row>
    <row r="34" spans="1:10">
      <c r="A34" s="71" t="s">
        <v>32</v>
      </c>
      <c r="B34" s="71"/>
      <c r="C34" s="71"/>
      <c r="D34" s="71"/>
      <c r="E34" s="71"/>
      <c r="F34" s="71"/>
      <c r="G34" s="71"/>
      <c r="H34" s="71"/>
      <c r="I34" s="71"/>
      <c r="J34" s="3"/>
    </row>
    <row r="35" spans="1:10" ht="15" customHeight="1">
      <c r="A35" s="12">
        <v>2</v>
      </c>
      <c r="B35" s="67" t="s">
        <v>33</v>
      </c>
      <c r="C35" s="67"/>
      <c r="D35" s="67"/>
      <c r="E35" s="67"/>
      <c r="F35" s="67"/>
      <c r="G35" s="67"/>
      <c r="H35" s="67"/>
      <c r="I35" s="6" t="s">
        <v>34</v>
      </c>
    </row>
    <row r="36" spans="1:10" ht="15" customHeight="1">
      <c r="A36" s="12" t="s">
        <v>1</v>
      </c>
      <c r="B36" s="84" t="s">
        <v>35</v>
      </c>
      <c r="C36" s="84"/>
      <c r="D36" s="84"/>
      <c r="E36" s="84"/>
      <c r="F36" s="84"/>
      <c r="G36" s="84"/>
      <c r="H36" s="84"/>
      <c r="I36" s="13">
        <f>H37*H38*20-(I25*0.06)</f>
        <v>116.32236363636365</v>
      </c>
      <c r="J36" s="3"/>
    </row>
    <row r="37" spans="1:10" ht="43.35" customHeight="1">
      <c r="A37" s="12"/>
      <c r="B37" s="84" t="s">
        <v>155</v>
      </c>
      <c r="C37" s="84"/>
      <c r="D37" s="84"/>
      <c r="E37" s="84"/>
      <c r="F37" s="84"/>
      <c r="G37" s="84"/>
      <c r="H37" s="14">
        <v>4.7</v>
      </c>
      <c r="I37" s="15" t="s">
        <v>36</v>
      </c>
    </row>
    <row r="38" spans="1:10" ht="33.6" customHeight="1">
      <c r="A38" s="12"/>
      <c r="B38" s="70" t="s">
        <v>156</v>
      </c>
      <c r="C38" s="70"/>
      <c r="D38" s="70"/>
      <c r="E38" s="70"/>
      <c r="F38" s="70"/>
      <c r="G38" s="70"/>
      <c r="H38" s="16">
        <v>2</v>
      </c>
      <c r="I38" s="15"/>
    </row>
    <row r="39" spans="1:10" ht="15" customHeight="1">
      <c r="A39" s="12" t="s">
        <v>3</v>
      </c>
      <c r="B39" s="84" t="s">
        <v>37</v>
      </c>
      <c r="C39" s="84"/>
      <c r="D39" s="84"/>
      <c r="E39" s="84"/>
      <c r="F39" s="84"/>
      <c r="G39" s="84"/>
      <c r="H39" s="84"/>
      <c r="I39" s="13">
        <f>(20*H40*(1-0.19))</f>
        <v>326.91600000000005</v>
      </c>
    </row>
    <row r="40" spans="1:10" ht="15" customHeight="1">
      <c r="A40" s="12"/>
      <c r="B40" s="84" t="s">
        <v>157</v>
      </c>
      <c r="C40" s="84"/>
      <c r="D40" s="84"/>
      <c r="E40" s="84"/>
      <c r="F40" s="84"/>
      <c r="G40" s="84"/>
      <c r="H40" s="14">
        <v>20.18</v>
      </c>
      <c r="I40" s="15" t="s">
        <v>36</v>
      </c>
    </row>
    <row r="41" spans="1:10" ht="15" customHeight="1">
      <c r="A41" s="12"/>
      <c r="B41" s="84" t="s">
        <v>37</v>
      </c>
      <c r="C41" s="84"/>
      <c r="D41" s="84"/>
      <c r="E41" s="84"/>
      <c r="F41" s="84"/>
      <c r="G41" s="84"/>
      <c r="H41" s="84"/>
      <c r="I41" s="17">
        <f>ROUND(20*H42*(1-0.19),2)*1+ROUND(24.726*6*(1-0.19),2)*0</f>
        <v>0</v>
      </c>
    </row>
    <row r="42" spans="1:10" ht="15" customHeight="1">
      <c r="A42" s="12"/>
      <c r="B42" s="70" t="s">
        <v>158</v>
      </c>
      <c r="C42" s="70"/>
      <c r="D42" s="70"/>
      <c r="E42" s="70"/>
      <c r="F42" s="70"/>
      <c r="G42" s="70"/>
      <c r="H42" s="18">
        <v>0</v>
      </c>
      <c r="I42" s="19"/>
    </row>
    <row r="43" spans="1:10" ht="15" customHeight="1">
      <c r="A43" s="12" t="s">
        <v>5</v>
      </c>
      <c r="B43" s="84" t="s">
        <v>38</v>
      </c>
      <c r="C43" s="84"/>
      <c r="D43" s="84"/>
      <c r="E43" s="84"/>
      <c r="F43" s="84"/>
      <c r="G43" s="84"/>
      <c r="H43" s="84"/>
      <c r="I43" s="20"/>
    </row>
    <row r="44" spans="1:10">
      <c r="A44" s="12" t="s">
        <v>7</v>
      </c>
      <c r="B44" s="85" t="s">
        <v>39</v>
      </c>
      <c r="C44" s="85"/>
      <c r="D44" s="85"/>
      <c r="E44" s="85"/>
      <c r="F44" s="85"/>
      <c r="G44" s="85"/>
      <c r="H44" s="85"/>
      <c r="I44" s="21"/>
    </row>
    <row r="45" spans="1:10">
      <c r="A45" s="12" t="s">
        <v>23</v>
      </c>
      <c r="B45" s="85" t="s">
        <v>40</v>
      </c>
      <c r="C45" s="85"/>
      <c r="D45" s="85"/>
      <c r="E45" s="85"/>
      <c r="F45" s="85"/>
      <c r="G45" s="85"/>
      <c r="H45" s="85"/>
      <c r="I45" s="13">
        <v>0</v>
      </c>
    </row>
    <row r="46" spans="1:10">
      <c r="A46" s="12" t="s">
        <v>25</v>
      </c>
      <c r="B46" s="85" t="s">
        <v>41</v>
      </c>
      <c r="C46" s="85"/>
      <c r="D46" s="85"/>
      <c r="E46" s="85"/>
      <c r="F46" s="85"/>
      <c r="G46" s="85"/>
      <c r="H46" s="85"/>
      <c r="I46" s="22"/>
    </row>
    <row r="47" spans="1:10">
      <c r="A47" s="23"/>
      <c r="B47" s="86" t="s">
        <v>42</v>
      </c>
      <c r="C47" s="86"/>
      <c r="D47" s="86"/>
      <c r="E47" s="86"/>
      <c r="F47" s="86"/>
      <c r="G47" s="86"/>
      <c r="H47" s="86"/>
      <c r="I47" s="13">
        <f>SUM(I36:I46)</f>
        <v>443.23836363636372</v>
      </c>
    </row>
    <row r="48" spans="1:10">
      <c r="A48" s="71"/>
      <c r="B48" s="71"/>
      <c r="C48" s="71"/>
      <c r="D48" s="71"/>
      <c r="E48" s="71"/>
      <c r="F48" s="71"/>
      <c r="G48" s="71"/>
      <c r="H48" s="71"/>
      <c r="I48" s="71"/>
    </row>
    <row r="49" spans="1:9" ht="38.1" customHeight="1">
      <c r="A49" s="67" t="s">
        <v>43</v>
      </c>
      <c r="B49" s="67"/>
      <c r="C49" s="67"/>
      <c r="D49" s="67"/>
      <c r="E49" s="67"/>
      <c r="F49" s="67"/>
      <c r="G49" s="67"/>
      <c r="H49" s="67"/>
      <c r="I49" s="67"/>
    </row>
    <row r="50" spans="1:9">
      <c r="A50" s="67"/>
      <c r="B50" s="67"/>
      <c r="C50" s="67"/>
      <c r="D50" s="67"/>
      <c r="E50" s="67"/>
      <c r="F50" s="67"/>
      <c r="G50" s="67"/>
      <c r="H50" s="67"/>
      <c r="I50" s="67"/>
    </row>
    <row r="51" spans="1:9" ht="15" customHeight="1">
      <c r="A51" s="67" t="s">
        <v>44</v>
      </c>
      <c r="B51" s="67"/>
      <c r="C51" s="67"/>
      <c r="D51" s="67"/>
      <c r="E51" s="67"/>
      <c r="F51" s="67"/>
      <c r="G51" s="67"/>
      <c r="H51" s="67"/>
      <c r="I51" s="67"/>
    </row>
    <row r="52" spans="1:9" ht="15" customHeight="1">
      <c r="A52" s="12">
        <v>3</v>
      </c>
      <c r="B52" s="67" t="s">
        <v>45</v>
      </c>
      <c r="C52" s="67"/>
      <c r="D52" s="67"/>
      <c r="E52" s="67"/>
      <c r="F52" s="67"/>
      <c r="G52" s="67"/>
      <c r="H52" s="67"/>
      <c r="I52" s="12" t="s">
        <v>34</v>
      </c>
    </row>
    <row r="53" spans="1:9" ht="15" customHeight="1">
      <c r="A53" s="12" t="s">
        <v>1</v>
      </c>
      <c r="B53" s="77" t="s">
        <v>46</v>
      </c>
      <c r="C53" s="77"/>
      <c r="D53" s="77"/>
      <c r="E53" s="77"/>
      <c r="F53" s="77"/>
      <c r="G53" s="77"/>
      <c r="H53" s="77"/>
      <c r="I53" s="13">
        <v>40</v>
      </c>
    </row>
    <row r="54" spans="1:9">
      <c r="A54" s="12" t="s">
        <v>3</v>
      </c>
      <c r="B54" s="87" t="s">
        <v>47</v>
      </c>
      <c r="C54" s="87"/>
      <c r="D54" s="87"/>
      <c r="E54" s="87"/>
      <c r="F54" s="87"/>
      <c r="G54" s="87"/>
      <c r="H54" s="87"/>
      <c r="I54" s="13">
        <v>0</v>
      </c>
    </row>
    <row r="55" spans="1:9">
      <c r="A55" s="24" t="s">
        <v>5</v>
      </c>
      <c r="B55" s="88" t="s">
        <v>48</v>
      </c>
      <c r="C55" s="88"/>
      <c r="D55" s="88"/>
      <c r="E55" s="88"/>
      <c r="F55" s="88"/>
      <c r="G55" s="88"/>
      <c r="H55" s="88"/>
      <c r="I55" s="13">
        <v>0</v>
      </c>
    </row>
    <row r="56" spans="1:9">
      <c r="A56" s="89" t="s">
        <v>49</v>
      </c>
      <c r="B56" s="89"/>
      <c r="C56" s="89"/>
      <c r="D56" s="89"/>
      <c r="E56" s="89"/>
      <c r="F56" s="89"/>
      <c r="G56" s="89"/>
      <c r="H56" s="89"/>
      <c r="I56" s="22">
        <f>ROUND(SUM(I53:I54),2)</f>
        <v>40</v>
      </c>
    </row>
    <row r="57" spans="1:9">
      <c r="A57" s="71"/>
      <c r="B57" s="71"/>
      <c r="C57" s="71"/>
      <c r="D57" s="71"/>
      <c r="E57" s="71"/>
      <c r="F57" s="71"/>
      <c r="G57" s="71"/>
      <c r="H57" s="71"/>
      <c r="I57" s="71"/>
    </row>
    <row r="58" spans="1:9">
      <c r="A58" s="75" t="s">
        <v>50</v>
      </c>
      <c r="B58" s="75"/>
      <c r="C58" s="75"/>
      <c r="D58" s="75"/>
      <c r="E58" s="75"/>
      <c r="F58" s="75"/>
      <c r="G58" s="75"/>
      <c r="H58" s="75"/>
      <c r="I58" s="75"/>
    </row>
    <row r="59" spans="1:9">
      <c r="A59" s="24"/>
      <c r="B59" s="25"/>
      <c r="C59" s="25"/>
      <c r="D59" s="25"/>
      <c r="E59" s="25"/>
      <c r="F59" s="25"/>
      <c r="G59" s="25"/>
      <c r="H59" s="26"/>
      <c r="I59" s="27"/>
    </row>
    <row r="60" spans="1:9" ht="37.35" customHeight="1">
      <c r="A60" s="77" t="s">
        <v>159</v>
      </c>
      <c r="B60" s="77"/>
      <c r="C60" s="77"/>
      <c r="D60" s="77"/>
      <c r="E60" s="77"/>
      <c r="F60" s="77"/>
      <c r="G60" s="77"/>
      <c r="H60" s="77"/>
      <c r="I60" s="77"/>
    </row>
    <row r="61" spans="1:9" ht="15" customHeight="1">
      <c r="A61" s="24" t="s">
        <v>51</v>
      </c>
      <c r="B61" s="67" t="s">
        <v>52</v>
      </c>
      <c r="C61" s="67"/>
      <c r="D61" s="67"/>
      <c r="E61" s="67"/>
      <c r="F61" s="67"/>
      <c r="G61" s="67"/>
      <c r="H61" s="28" t="s">
        <v>18</v>
      </c>
      <c r="I61" s="6" t="s">
        <v>34</v>
      </c>
    </row>
    <row r="62" spans="1:9" ht="12.75" customHeight="1">
      <c r="A62" s="24" t="s">
        <v>1</v>
      </c>
      <c r="B62" s="70" t="s">
        <v>53</v>
      </c>
      <c r="C62" s="70"/>
      <c r="D62" s="70"/>
      <c r="E62" s="70"/>
      <c r="F62" s="70"/>
      <c r="G62" s="70"/>
      <c r="H62" s="10">
        <v>0.2</v>
      </c>
      <c r="I62" s="13">
        <f>ROUND($I$33*H62,2)</f>
        <v>344.05</v>
      </c>
    </row>
    <row r="63" spans="1:9" ht="15" customHeight="1">
      <c r="A63" s="24" t="s">
        <v>3</v>
      </c>
      <c r="B63" s="70" t="s">
        <v>54</v>
      </c>
      <c r="C63" s="70"/>
      <c r="D63" s="70"/>
      <c r="E63" s="70"/>
      <c r="F63" s="70"/>
      <c r="G63" s="70"/>
      <c r="H63" s="29">
        <v>1.4999999999999999E-2</v>
      </c>
      <c r="I63" s="13">
        <f t="shared" ref="I63:I69" si="0">ROUND($I$33*H63,2)</f>
        <v>25.8</v>
      </c>
    </row>
    <row r="64" spans="1:9" ht="15" customHeight="1">
      <c r="A64" s="24" t="s">
        <v>5</v>
      </c>
      <c r="B64" s="70" t="s">
        <v>55</v>
      </c>
      <c r="C64" s="70"/>
      <c r="D64" s="70"/>
      <c r="E64" s="70"/>
      <c r="F64" s="70"/>
      <c r="G64" s="70"/>
      <c r="H64" s="29">
        <v>0.01</v>
      </c>
      <c r="I64" s="13">
        <f t="shared" si="0"/>
        <v>17.2</v>
      </c>
    </row>
    <row r="65" spans="1:9" ht="15" customHeight="1">
      <c r="A65" s="24" t="s">
        <v>7</v>
      </c>
      <c r="B65" s="70" t="s">
        <v>56</v>
      </c>
      <c r="C65" s="70"/>
      <c r="D65" s="70"/>
      <c r="E65" s="70"/>
      <c r="F65" s="70"/>
      <c r="G65" s="70"/>
      <c r="H65" s="29">
        <v>2E-3</v>
      </c>
      <c r="I65" s="13">
        <f t="shared" si="0"/>
        <v>3.44</v>
      </c>
    </row>
    <row r="66" spans="1:9" ht="15" customHeight="1">
      <c r="A66" s="24" t="s">
        <v>23</v>
      </c>
      <c r="B66" s="70" t="s">
        <v>57</v>
      </c>
      <c r="C66" s="70"/>
      <c r="D66" s="70"/>
      <c r="E66" s="70"/>
      <c r="F66" s="70"/>
      <c r="G66" s="70"/>
      <c r="H66" s="29">
        <v>2.5000000000000001E-2</v>
      </c>
      <c r="I66" s="13">
        <f t="shared" si="0"/>
        <v>43.01</v>
      </c>
    </row>
    <row r="67" spans="1:9" ht="12.75" customHeight="1">
      <c r="A67" s="24" t="s">
        <v>25</v>
      </c>
      <c r="B67" s="70" t="s">
        <v>58</v>
      </c>
      <c r="C67" s="70"/>
      <c r="D67" s="70"/>
      <c r="E67" s="70"/>
      <c r="F67" s="70"/>
      <c r="G67" s="70"/>
      <c r="H67" s="29">
        <v>0.08</v>
      </c>
      <c r="I67" s="13">
        <f t="shared" si="0"/>
        <v>137.62</v>
      </c>
    </row>
    <row r="68" spans="1:9" ht="15" customHeight="1">
      <c r="A68" s="24" t="s">
        <v>27</v>
      </c>
      <c r="B68" s="70" t="s">
        <v>160</v>
      </c>
      <c r="C68" s="70"/>
      <c r="D68" s="70"/>
      <c r="E68" s="70"/>
      <c r="F68" s="70"/>
      <c r="G68" s="70"/>
      <c r="H68" s="29">
        <v>0.03</v>
      </c>
      <c r="I68" s="13">
        <f t="shared" si="0"/>
        <v>51.61</v>
      </c>
    </row>
    <row r="69" spans="1:9" ht="15" customHeight="1">
      <c r="A69" s="24" t="s">
        <v>29</v>
      </c>
      <c r="B69" s="70" t="s">
        <v>59</v>
      </c>
      <c r="C69" s="70"/>
      <c r="D69" s="70"/>
      <c r="E69" s="70"/>
      <c r="F69" s="70"/>
      <c r="G69" s="70"/>
      <c r="H69" s="29">
        <v>6.0000000000000001E-3</v>
      </c>
      <c r="I69" s="13">
        <f t="shared" si="0"/>
        <v>10.32</v>
      </c>
    </row>
    <row r="70" spans="1:9">
      <c r="A70" s="89" t="s">
        <v>60</v>
      </c>
      <c r="B70" s="89"/>
      <c r="C70" s="89"/>
      <c r="D70" s="89"/>
      <c r="E70" s="89"/>
      <c r="F70" s="89"/>
      <c r="G70" s="89"/>
      <c r="H70" s="10">
        <f>SUM(H62:H69)</f>
        <v>0.3680000000000001</v>
      </c>
      <c r="I70" s="13">
        <f>SUM(I62:I69)</f>
        <v>633.05000000000007</v>
      </c>
    </row>
    <row r="71" spans="1:9">
      <c r="A71" s="30"/>
      <c r="B71" s="31"/>
      <c r="C71" s="31"/>
      <c r="D71" s="31"/>
      <c r="E71" s="31"/>
      <c r="F71" s="31"/>
      <c r="G71" s="31"/>
      <c r="H71" s="32"/>
      <c r="I71" s="33"/>
    </row>
    <row r="72" spans="1:9" ht="37.35" customHeight="1">
      <c r="A72" s="70" t="s">
        <v>61</v>
      </c>
      <c r="B72" s="70"/>
      <c r="C72" s="70"/>
      <c r="D72" s="70"/>
      <c r="E72" s="70"/>
      <c r="F72" s="70"/>
      <c r="G72" s="70"/>
      <c r="H72" s="70"/>
      <c r="I72" s="70"/>
    </row>
    <row r="73" spans="1:9">
      <c r="A73" s="71"/>
      <c r="B73" s="71"/>
      <c r="C73" s="71"/>
      <c r="D73" s="71"/>
      <c r="E73" s="71"/>
      <c r="F73" s="71"/>
      <c r="G73" s="71"/>
      <c r="H73" s="71"/>
      <c r="I73" s="71"/>
    </row>
    <row r="74" spans="1:9" ht="15" customHeight="1">
      <c r="A74" s="67" t="s">
        <v>62</v>
      </c>
      <c r="B74" s="67"/>
      <c r="C74" s="67"/>
      <c r="D74" s="67"/>
      <c r="E74" s="67"/>
      <c r="F74" s="67"/>
      <c r="G74" s="67"/>
      <c r="H74" s="67"/>
      <c r="I74" s="67"/>
    </row>
    <row r="75" spans="1:9" ht="15" customHeight="1">
      <c r="A75" s="12" t="s">
        <v>63</v>
      </c>
      <c r="B75" s="67" t="s">
        <v>64</v>
      </c>
      <c r="C75" s="67"/>
      <c r="D75" s="67"/>
      <c r="E75" s="67"/>
      <c r="F75" s="67"/>
      <c r="G75" s="67"/>
      <c r="H75" s="67"/>
      <c r="I75" s="12" t="s">
        <v>34</v>
      </c>
    </row>
    <row r="76" spans="1:9" ht="15" customHeight="1">
      <c r="A76" s="12" t="s">
        <v>1</v>
      </c>
      <c r="B76" s="70" t="s">
        <v>65</v>
      </c>
      <c r="C76" s="70"/>
      <c r="D76" s="70"/>
      <c r="E76" s="70"/>
      <c r="F76" s="70"/>
      <c r="G76" s="70"/>
      <c r="H76" s="70"/>
      <c r="I76" s="13">
        <f>ROUND(1/12*$I$33,2)</f>
        <v>143.36000000000001</v>
      </c>
    </row>
    <row r="77" spans="1:9" ht="15" customHeight="1">
      <c r="A77" s="12" t="s">
        <v>3</v>
      </c>
      <c r="B77" s="70" t="s">
        <v>66</v>
      </c>
      <c r="C77" s="70"/>
      <c r="D77" s="70"/>
      <c r="E77" s="70"/>
      <c r="F77" s="70"/>
      <c r="G77" s="70"/>
      <c r="H77" s="70"/>
      <c r="I77" s="34">
        <f>ROUND(1/3*1/12*$I$33,2)</f>
        <v>47.79</v>
      </c>
    </row>
    <row r="78" spans="1:9">
      <c r="A78" s="89" t="s">
        <v>67</v>
      </c>
      <c r="B78" s="89"/>
      <c r="C78" s="89"/>
      <c r="D78" s="89"/>
      <c r="E78" s="89"/>
      <c r="F78" s="89"/>
      <c r="G78" s="89"/>
      <c r="H78" s="89"/>
      <c r="I78" s="20">
        <f>SUM(I76:I77)</f>
        <v>191.15</v>
      </c>
    </row>
    <row r="79" spans="1:9" ht="15" customHeight="1">
      <c r="A79" s="12" t="s">
        <v>5</v>
      </c>
      <c r="B79" s="70" t="s">
        <v>68</v>
      </c>
      <c r="C79" s="70"/>
      <c r="D79" s="70"/>
      <c r="E79" s="70"/>
      <c r="F79" s="70"/>
      <c r="G79" s="70"/>
      <c r="H79" s="70"/>
      <c r="I79" s="34">
        <f>ROUND(H70*I78,2)</f>
        <v>70.34</v>
      </c>
    </row>
    <row r="80" spans="1:9">
      <c r="A80" s="89" t="s">
        <v>60</v>
      </c>
      <c r="B80" s="89"/>
      <c r="C80" s="89"/>
      <c r="D80" s="89"/>
      <c r="E80" s="89"/>
      <c r="F80" s="89"/>
      <c r="G80" s="89"/>
      <c r="H80" s="89"/>
      <c r="I80" s="13">
        <f>SUM(I78:I79)</f>
        <v>261.49</v>
      </c>
    </row>
    <row r="81" spans="1:9">
      <c r="A81" s="67"/>
      <c r="B81" s="67"/>
      <c r="C81" s="67"/>
      <c r="D81" s="67"/>
      <c r="E81" s="67"/>
      <c r="F81" s="67"/>
      <c r="G81" s="67"/>
      <c r="H81" s="67"/>
      <c r="I81" s="67"/>
    </row>
    <row r="82" spans="1:9" ht="15" customHeight="1">
      <c r="A82" s="67" t="s">
        <v>69</v>
      </c>
      <c r="B82" s="67"/>
      <c r="C82" s="67"/>
      <c r="D82" s="67"/>
      <c r="E82" s="67"/>
      <c r="F82" s="67"/>
      <c r="G82" s="67"/>
      <c r="H82" s="67"/>
      <c r="I82" s="67"/>
    </row>
    <row r="83" spans="1:9">
      <c r="A83" s="12" t="s">
        <v>70</v>
      </c>
      <c r="B83" s="71" t="s">
        <v>71</v>
      </c>
      <c r="C83" s="71"/>
      <c r="D83" s="71"/>
      <c r="E83" s="71"/>
      <c r="F83" s="71"/>
      <c r="G83" s="71"/>
      <c r="H83" s="71"/>
      <c r="I83" s="12" t="s">
        <v>34</v>
      </c>
    </row>
    <row r="84" spans="1:9" ht="15" customHeight="1">
      <c r="A84" s="12" t="s">
        <v>1</v>
      </c>
      <c r="B84" s="70" t="s">
        <v>72</v>
      </c>
      <c r="C84" s="70"/>
      <c r="D84" s="70"/>
      <c r="E84" s="70"/>
      <c r="F84" s="70"/>
      <c r="G84" s="70"/>
      <c r="H84" s="70"/>
      <c r="I84" s="13">
        <f>ROUND((1+1/3)/12*4/12*0.02*$I$33,2)</f>
        <v>1.27</v>
      </c>
    </row>
    <row r="85" spans="1:9" ht="15" customHeight="1">
      <c r="A85" s="12" t="s">
        <v>3</v>
      </c>
      <c r="B85" s="70" t="s">
        <v>73</v>
      </c>
      <c r="C85" s="70"/>
      <c r="D85" s="70"/>
      <c r="E85" s="70"/>
      <c r="F85" s="70"/>
      <c r="G85" s="70"/>
      <c r="H85" s="70"/>
      <c r="I85" s="13">
        <f>ROUND(H70*I84,2)</f>
        <v>0.47</v>
      </c>
    </row>
    <row r="86" spans="1:9">
      <c r="A86" s="89" t="s">
        <v>60</v>
      </c>
      <c r="B86" s="89"/>
      <c r="C86" s="89"/>
      <c r="D86" s="89"/>
      <c r="E86" s="89"/>
      <c r="F86" s="89"/>
      <c r="G86" s="89"/>
      <c r="H86" s="89"/>
      <c r="I86" s="13">
        <f>SUM(I84:I85)</f>
        <v>1.74</v>
      </c>
    </row>
    <row r="87" spans="1:9">
      <c r="A87" s="71" t="s">
        <v>74</v>
      </c>
      <c r="B87" s="71"/>
      <c r="C87" s="71"/>
      <c r="D87" s="71"/>
      <c r="E87" s="71"/>
      <c r="F87" s="71"/>
      <c r="G87" s="71"/>
      <c r="H87" s="71"/>
      <c r="I87" s="71"/>
    </row>
    <row r="88" spans="1:9">
      <c r="A88" s="12" t="s">
        <v>75</v>
      </c>
      <c r="B88" s="71" t="s">
        <v>76</v>
      </c>
      <c r="C88" s="71"/>
      <c r="D88" s="71"/>
      <c r="E88" s="71"/>
      <c r="F88" s="71"/>
      <c r="G88" s="71"/>
      <c r="H88" s="71"/>
      <c r="I88" s="12" t="s">
        <v>34</v>
      </c>
    </row>
    <row r="89" spans="1:9">
      <c r="A89" s="12" t="s">
        <v>1</v>
      </c>
      <c r="B89" s="90" t="s">
        <v>161</v>
      </c>
      <c r="C89" s="90"/>
      <c r="D89" s="90"/>
      <c r="E89" s="90"/>
      <c r="F89" s="90"/>
      <c r="G89" s="90"/>
      <c r="H89" s="90"/>
      <c r="I89" s="13">
        <f>ROUND(1/12*0.05*$I$33,2)</f>
        <v>7.17</v>
      </c>
    </row>
    <row r="90" spans="1:9">
      <c r="A90" s="12" t="s">
        <v>3</v>
      </c>
      <c r="B90" s="90" t="s">
        <v>77</v>
      </c>
      <c r="C90" s="90"/>
      <c r="D90" s="90"/>
      <c r="E90" s="90"/>
      <c r="F90" s="90"/>
      <c r="G90" s="90"/>
      <c r="H90" s="90"/>
      <c r="I90" s="13">
        <f>ROUND($H$67*I89,2)</f>
        <v>0.56999999999999995</v>
      </c>
    </row>
    <row r="91" spans="1:9">
      <c r="A91" s="12" t="s">
        <v>78</v>
      </c>
      <c r="B91" s="90" t="s">
        <v>79</v>
      </c>
      <c r="C91" s="90"/>
      <c r="D91" s="90"/>
      <c r="E91" s="90"/>
      <c r="F91" s="90"/>
      <c r="G91" s="90"/>
      <c r="H91" s="90"/>
      <c r="I91" s="20">
        <f>ROUND((0.08*0.4*0.05)*I33,2)</f>
        <v>2.75</v>
      </c>
    </row>
    <row r="92" spans="1:9" ht="15" customHeight="1">
      <c r="A92" s="12" t="s">
        <v>80</v>
      </c>
      <c r="B92" s="70" t="s">
        <v>162</v>
      </c>
      <c r="C92" s="70"/>
      <c r="D92" s="70"/>
      <c r="E92" s="70"/>
      <c r="F92" s="70"/>
      <c r="G92" s="70"/>
      <c r="H92" s="70"/>
      <c r="I92" s="20">
        <f>ROUND((1*0.08*0.1*0.05)*I33,2)</f>
        <v>0.69</v>
      </c>
    </row>
    <row r="93" spans="1:9" ht="15" customHeight="1">
      <c r="A93" s="12" t="s">
        <v>7</v>
      </c>
      <c r="B93" s="70" t="s">
        <v>81</v>
      </c>
      <c r="C93" s="70"/>
      <c r="D93" s="70"/>
      <c r="E93" s="70"/>
      <c r="F93" s="70"/>
      <c r="G93" s="70"/>
      <c r="H93" s="70"/>
      <c r="I93" s="13">
        <f>ROUND(((7/30)/20)*$I$33,2)</f>
        <v>20.07</v>
      </c>
    </row>
    <row r="94" spans="1:9">
      <c r="A94" s="12" t="s">
        <v>23</v>
      </c>
      <c r="B94" s="90" t="s">
        <v>82</v>
      </c>
      <c r="C94" s="90"/>
      <c r="D94" s="90"/>
      <c r="E94" s="90"/>
      <c r="F94" s="90"/>
      <c r="G94" s="90"/>
      <c r="H94" s="90"/>
      <c r="I94" s="13">
        <f>ROUND($H$70*I93,2)</f>
        <v>7.39</v>
      </c>
    </row>
    <row r="95" spans="1:9">
      <c r="A95" s="12" t="s">
        <v>83</v>
      </c>
      <c r="B95" s="90" t="s">
        <v>84</v>
      </c>
      <c r="C95" s="90"/>
      <c r="D95" s="90"/>
      <c r="E95" s="90"/>
      <c r="F95" s="90"/>
      <c r="G95" s="90"/>
      <c r="H95" s="90"/>
      <c r="I95" s="13">
        <f>ROUND(1*0.08*0.4*I33,2)</f>
        <v>55.05</v>
      </c>
    </row>
    <row r="96" spans="1:9" ht="15" customHeight="1">
      <c r="A96" s="12" t="s">
        <v>85</v>
      </c>
      <c r="B96" s="70" t="s">
        <v>163</v>
      </c>
      <c r="C96" s="70"/>
      <c r="D96" s="70"/>
      <c r="E96" s="70"/>
      <c r="F96" s="70"/>
      <c r="G96" s="70"/>
      <c r="H96" s="70"/>
      <c r="I96" s="13">
        <f>ROUND(1*0.08*0.1*I33,2)</f>
        <v>13.76</v>
      </c>
    </row>
    <row r="97" spans="1:9">
      <c r="A97" s="89" t="s">
        <v>60</v>
      </c>
      <c r="B97" s="89"/>
      <c r="C97" s="89"/>
      <c r="D97" s="89"/>
      <c r="E97" s="89"/>
      <c r="F97" s="89"/>
      <c r="G97" s="89"/>
      <c r="H97" s="89"/>
      <c r="I97" s="20">
        <f>SUM(I89:I96)</f>
        <v>107.45</v>
      </c>
    </row>
    <row r="98" spans="1:9" ht="15" customHeight="1">
      <c r="A98" s="67" t="s">
        <v>86</v>
      </c>
      <c r="B98" s="67"/>
      <c r="C98" s="67"/>
      <c r="D98" s="67"/>
      <c r="E98" s="67"/>
      <c r="F98" s="67"/>
      <c r="G98" s="67"/>
      <c r="H98" s="67"/>
      <c r="I98" s="67"/>
    </row>
    <row r="99" spans="1:9">
      <c r="A99" s="35" t="s">
        <v>87</v>
      </c>
      <c r="B99" s="71" t="s">
        <v>88</v>
      </c>
      <c r="C99" s="71"/>
      <c r="D99" s="71"/>
      <c r="E99" s="71"/>
      <c r="F99" s="71"/>
      <c r="G99" s="71"/>
      <c r="H99" s="71"/>
      <c r="I99" s="35" t="s">
        <v>34</v>
      </c>
    </row>
    <row r="100" spans="1:9">
      <c r="A100" s="35" t="s">
        <v>1</v>
      </c>
      <c r="B100" s="90" t="s">
        <v>89</v>
      </c>
      <c r="C100" s="90"/>
      <c r="D100" s="90"/>
      <c r="E100" s="90"/>
      <c r="F100" s="90"/>
      <c r="G100" s="90"/>
      <c r="H100" s="90"/>
      <c r="I100" s="13">
        <f>ROUND(1/12*$I$33,2)</f>
        <v>143.36000000000001</v>
      </c>
    </row>
    <row r="101" spans="1:9">
      <c r="A101" s="35" t="s">
        <v>3</v>
      </c>
      <c r="B101" s="90" t="s">
        <v>90</v>
      </c>
      <c r="C101" s="90"/>
      <c r="D101" s="90"/>
      <c r="E101" s="90"/>
      <c r="F101" s="90"/>
      <c r="G101" s="90"/>
      <c r="H101" s="90"/>
      <c r="I101" s="36">
        <f>ROUND(((5/30)/12)*$I$33,2)</f>
        <v>23.89</v>
      </c>
    </row>
    <row r="102" spans="1:9">
      <c r="A102" s="35" t="s">
        <v>5</v>
      </c>
      <c r="B102" s="90" t="s">
        <v>91</v>
      </c>
      <c r="C102" s="90"/>
      <c r="D102" s="90"/>
      <c r="E102" s="90"/>
      <c r="F102" s="90"/>
      <c r="G102" s="90"/>
      <c r="H102" s="90"/>
      <c r="I102" s="36">
        <f>ROUND((5/30)/12*0.015*I33,2)</f>
        <v>0.36</v>
      </c>
    </row>
    <row r="103" spans="1:9">
      <c r="A103" s="35" t="s">
        <v>7</v>
      </c>
      <c r="B103" s="90" t="s">
        <v>92</v>
      </c>
      <c r="C103" s="90"/>
      <c r="D103" s="90"/>
      <c r="E103" s="90"/>
      <c r="F103" s="90"/>
      <c r="G103" s="90"/>
      <c r="H103" s="90"/>
      <c r="I103" s="36">
        <f>ROUND((1/30)/12*I33,2)</f>
        <v>4.78</v>
      </c>
    </row>
    <row r="104" spans="1:9">
      <c r="A104" s="35" t="s">
        <v>23</v>
      </c>
      <c r="B104" s="90" t="s">
        <v>93</v>
      </c>
      <c r="C104" s="90"/>
      <c r="D104" s="90"/>
      <c r="E104" s="90"/>
      <c r="F104" s="90"/>
      <c r="G104" s="90"/>
      <c r="H104" s="90"/>
      <c r="I104" s="37">
        <f>ROUND(((15/30)/12)*0.0078*I33,2)</f>
        <v>0.56000000000000005</v>
      </c>
    </row>
    <row r="105" spans="1:9">
      <c r="A105" s="35" t="s">
        <v>25</v>
      </c>
      <c r="B105" s="90" t="s">
        <v>48</v>
      </c>
      <c r="C105" s="90"/>
      <c r="D105" s="90"/>
      <c r="E105" s="90"/>
      <c r="F105" s="90"/>
      <c r="G105" s="90"/>
      <c r="H105" s="90"/>
      <c r="I105" s="38"/>
    </row>
    <row r="106" spans="1:9">
      <c r="A106" s="89" t="s">
        <v>67</v>
      </c>
      <c r="B106" s="89"/>
      <c r="C106" s="89"/>
      <c r="D106" s="89"/>
      <c r="E106" s="89"/>
      <c r="F106" s="89"/>
      <c r="G106" s="89"/>
      <c r="H106" s="89"/>
      <c r="I106" s="37">
        <f>SUM(I100:I105)</f>
        <v>172.95000000000002</v>
      </c>
    </row>
    <row r="107" spans="1:9">
      <c r="A107" s="39" t="s">
        <v>27</v>
      </c>
      <c r="B107" s="90" t="s">
        <v>94</v>
      </c>
      <c r="C107" s="90"/>
      <c r="D107" s="90"/>
      <c r="E107" s="90"/>
      <c r="F107" s="90"/>
      <c r="G107" s="90"/>
      <c r="H107" s="90"/>
      <c r="I107" s="37">
        <f>ROUND(H70*I106,2)</f>
        <v>63.65</v>
      </c>
    </row>
    <row r="108" spans="1:9">
      <c r="A108" s="89" t="s">
        <v>60</v>
      </c>
      <c r="B108" s="89"/>
      <c r="C108" s="89"/>
      <c r="D108" s="89"/>
      <c r="E108" s="89"/>
      <c r="F108" s="89"/>
      <c r="G108" s="89"/>
      <c r="H108" s="89"/>
      <c r="I108" s="13">
        <f>SUM(I106:I107)</f>
        <v>236.60000000000002</v>
      </c>
    </row>
    <row r="109" spans="1:9">
      <c r="A109" s="71" t="s">
        <v>95</v>
      </c>
      <c r="B109" s="71"/>
      <c r="C109" s="71"/>
      <c r="D109" s="71"/>
      <c r="E109" s="71"/>
      <c r="F109" s="71"/>
      <c r="G109" s="71"/>
      <c r="H109" s="71"/>
      <c r="I109" s="71"/>
    </row>
    <row r="110" spans="1:9" ht="15" customHeight="1">
      <c r="A110" s="12">
        <v>4</v>
      </c>
      <c r="B110" s="67" t="s">
        <v>96</v>
      </c>
      <c r="C110" s="67"/>
      <c r="D110" s="67"/>
      <c r="E110" s="67"/>
      <c r="F110" s="67"/>
      <c r="G110" s="67"/>
      <c r="H110" s="67"/>
      <c r="I110" s="12" t="s">
        <v>34</v>
      </c>
    </row>
    <row r="111" spans="1:9" ht="15" customHeight="1">
      <c r="A111" s="12" t="s">
        <v>51</v>
      </c>
      <c r="B111" s="70" t="s">
        <v>97</v>
      </c>
      <c r="C111" s="70"/>
      <c r="D111" s="70"/>
      <c r="E111" s="70"/>
      <c r="F111" s="70"/>
      <c r="G111" s="70"/>
      <c r="H111" s="70"/>
      <c r="I111" s="13">
        <f>I70</f>
        <v>633.05000000000007</v>
      </c>
    </row>
    <row r="112" spans="1:9" ht="15" customHeight="1">
      <c r="A112" s="12" t="s">
        <v>63</v>
      </c>
      <c r="B112" s="70" t="s">
        <v>98</v>
      </c>
      <c r="C112" s="70"/>
      <c r="D112" s="70"/>
      <c r="E112" s="70"/>
      <c r="F112" s="70"/>
      <c r="G112" s="70"/>
      <c r="H112" s="70"/>
      <c r="I112" s="13">
        <f>I80</f>
        <v>261.49</v>
      </c>
    </row>
    <row r="113" spans="1:13" ht="15" customHeight="1">
      <c r="A113" s="12" t="s">
        <v>70</v>
      </c>
      <c r="B113" s="70" t="s">
        <v>99</v>
      </c>
      <c r="C113" s="70"/>
      <c r="D113" s="70"/>
      <c r="E113" s="70"/>
      <c r="F113" s="70"/>
      <c r="G113" s="70"/>
      <c r="H113" s="70"/>
      <c r="I113" s="13">
        <f>I86</f>
        <v>1.74</v>
      </c>
    </row>
    <row r="114" spans="1:13" ht="15" customHeight="1">
      <c r="A114" s="12" t="s">
        <v>75</v>
      </c>
      <c r="B114" s="70" t="s">
        <v>100</v>
      </c>
      <c r="C114" s="70"/>
      <c r="D114" s="70"/>
      <c r="E114" s="70"/>
      <c r="F114" s="70"/>
      <c r="G114" s="70"/>
      <c r="H114" s="70"/>
      <c r="I114" s="13">
        <f>I97</f>
        <v>107.45</v>
      </c>
    </row>
    <row r="115" spans="1:13" ht="15" customHeight="1">
      <c r="A115" s="12" t="s">
        <v>87</v>
      </c>
      <c r="B115" s="70" t="s">
        <v>101</v>
      </c>
      <c r="C115" s="70"/>
      <c r="D115" s="70"/>
      <c r="E115" s="70"/>
      <c r="F115" s="70"/>
      <c r="G115" s="70"/>
      <c r="H115" s="70"/>
      <c r="I115" s="13">
        <f>I108</f>
        <v>236.60000000000002</v>
      </c>
    </row>
    <row r="116" spans="1:13" ht="15" customHeight="1">
      <c r="A116" s="12" t="s">
        <v>102</v>
      </c>
      <c r="B116" s="70" t="s">
        <v>48</v>
      </c>
      <c r="C116" s="70"/>
      <c r="D116" s="70"/>
      <c r="E116" s="70"/>
      <c r="F116" s="70"/>
      <c r="G116" s="70"/>
      <c r="H116" s="70"/>
      <c r="I116" s="20"/>
    </row>
    <row r="117" spans="1:13">
      <c r="A117" s="89" t="s">
        <v>60</v>
      </c>
      <c r="B117" s="89"/>
      <c r="C117" s="89"/>
      <c r="D117" s="89"/>
      <c r="E117" s="89"/>
      <c r="F117" s="89"/>
      <c r="G117" s="89"/>
      <c r="H117" s="89"/>
      <c r="I117" s="13">
        <f>SUM(I111:I116)</f>
        <v>1240.3300000000002</v>
      </c>
    </row>
    <row r="118" spans="1:13">
      <c r="A118" s="71" t="s">
        <v>103</v>
      </c>
      <c r="B118" s="71"/>
      <c r="C118" s="71"/>
      <c r="D118" s="71"/>
      <c r="E118" s="71"/>
      <c r="F118" s="71"/>
      <c r="G118" s="71"/>
      <c r="H118" s="71"/>
      <c r="I118" s="71"/>
    </row>
    <row r="119" spans="1:13">
      <c r="A119" s="12">
        <v>5</v>
      </c>
      <c r="B119" s="71" t="s">
        <v>104</v>
      </c>
      <c r="C119" s="71"/>
      <c r="D119" s="71"/>
      <c r="E119" s="71"/>
      <c r="F119" s="71"/>
      <c r="G119" s="71"/>
      <c r="H119" s="40" t="s">
        <v>18</v>
      </c>
      <c r="I119" s="15" t="s">
        <v>34</v>
      </c>
    </row>
    <row r="120" spans="1:13" ht="15" customHeight="1">
      <c r="A120" s="91"/>
      <c r="B120" s="91"/>
      <c r="C120" s="91"/>
      <c r="D120" s="91"/>
      <c r="E120" s="91"/>
      <c r="F120" s="91"/>
      <c r="G120" s="91"/>
      <c r="H120" s="41" t="s">
        <v>36</v>
      </c>
      <c r="I120" s="13">
        <f>SUM(I33+I47+I56+I117)</f>
        <v>3443.8316363636368</v>
      </c>
    </row>
    <row r="121" spans="1:13">
      <c r="A121" s="12" t="s">
        <v>1</v>
      </c>
      <c r="B121" s="90" t="s">
        <v>105</v>
      </c>
      <c r="C121" s="90"/>
      <c r="D121" s="90"/>
      <c r="E121" s="90"/>
      <c r="F121" s="90"/>
      <c r="G121" s="90"/>
      <c r="H121" s="11">
        <v>0.08</v>
      </c>
      <c r="I121" s="13">
        <f>ROUND(H121*I120,2)</f>
        <v>275.51</v>
      </c>
    </row>
    <row r="122" spans="1:13" ht="15" customHeight="1">
      <c r="A122" s="91"/>
      <c r="B122" s="91"/>
      <c r="C122" s="91"/>
      <c r="D122" s="91"/>
      <c r="E122" s="91"/>
      <c r="F122" s="91"/>
      <c r="G122" s="91"/>
      <c r="H122" s="11" t="s">
        <v>18</v>
      </c>
      <c r="I122" s="13">
        <f>SUM(I33+I47+I56+I117+I121)</f>
        <v>3719.341636363637</v>
      </c>
    </row>
    <row r="123" spans="1:13">
      <c r="A123" s="12" t="s">
        <v>3</v>
      </c>
      <c r="B123" s="90" t="s">
        <v>106</v>
      </c>
      <c r="C123" s="90"/>
      <c r="D123" s="90"/>
      <c r="E123" s="90"/>
      <c r="F123" s="90"/>
      <c r="G123" s="90"/>
      <c r="H123" s="11">
        <v>0.1</v>
      </c>
      <c r="I123" s="13">
        <f>ROUND(H123*I122,2)</f>
        <v>371.93</v>
      </c>
    </row>
    <row r="124" spans="1:13" ht="15" customHeight="1">
      <c r="A124" s="91"/>
      <c r="B124" s="91"/>
      <c r="C124" s="91"/>
      <c r="D124" s="91"/>
      <c r="E124" s="91"/>
      <c r="F124" s="91"/>
      <c r="G124" s="91"/>
      <c r="H124" s="11" t="s">
        <v>36</v>
      </c>
      <c r="I124" s="13">
        <f>SUM(I33+I47+I56+I117+I121+I123)</f>
        <v>4091.2716363636368</v>
      </c>
      <c r="M124" s="2"/>
    </row>
    <row r="125" spans="1:13">
      <c r="A125" s="12" t="s">
        <v>5</v>
      </c>
      <c r="B125" s="90" t="s">
        <v>107</v>
      </c>
      <c r="C125" s="90"/>
      <c r="D125" s="90"/>
      <c r="E125" s="90"/>
      <c r="F125" s="90"/>
      <c r="G125" s="90"/>
      <c r="H125" s="11" t="s">
        <v>36</v>
      </c>
      <c r="I125" s="42" t="s">
        <v>36</v>
      </c>
    </row>
    <row r="126" spans="1:13">
      <c r="A126" s="12"/>
      <c r="B126" s="90" t="s">
        <v>108</v>
      </c>
      <c r="C126" s="90"/>
      <c r="D126" s="90"/>
      <c r="E126" s="90"/>
      <c r="F126" s="90"/>
      <c r="G126" s="90"/>
      <c r="H126" s="11" t="s">
        <v>36</v>
      </c>
      <c r="I126" s="42" t="s">
        <v>36</v>
      </c>
    </row>
    <row r="127" spans="1:13" ht="15" customHeight="1">
      <c r="A127" s="12"/>
      <c r="B127" s="92" t="s">
        <v>164</v>
      </c>
      <c r="C127" s="92"/>
      <c r="D127" s="92"/>
      <c r="E127" s="92"/>
      <c r="F127" s="92"/>
      <c r="G127" s="92"/>
      <c r="H127" s="43">
        <v>0.03</v>
      </c>
      <c r="I127" s="13">
        <f>ROUND(($I$124/(1-$H$135))*H127,2)</f>
        <v>131.47999999999999</v>
      </c>
    </row>
    <row r="128" spans="1:13" ht="15" customHeight="1">
      <c r="A128" s="12"/>
      <c r="B128" s="92" t="s">
        <v>165</v>
      </c>
      <c r="C128" s="92"/>
      <c r="D128" s="92"/>
      <c r="E128" s="92"/>
      <c r="F128" s="92"/>
      <c r="G128" s="92"/>
      <c r="H128" s="43">
        <v>6.4999999999999997E-3</v>
      </c>
      <c r="I128" s="13">
        <f>ROUND(($I$124/(1-$H$135))*H128,2)</f>
        <v>28.49</v>
      </c>
    </row>
    <row r="129" spans="1:9" ht="15" customHeight="1">
      <c r="A129" s="12"/>
      <c r="B129" s="82" t="s">
        <v>109</v>
      </c>
      <c r="C129" s="82"/>
      <c r="D129" s="82"/>
      <c r="E129" s="82"/>
      <c r="F129" s="82"/>
      <c r="G129" s="82"/>
      <c r="H129" s="43">
        <v>0</v>
      </c>
      <c r="I129" s="42" t="s">
        <v>36</v>
      </c>
    </row>
    <row r="130" spans="1:9" ht="15" customHeight="1">
      <c r="A130" s="12"/>
      <c r="B130" s="93" t="s">
        <v>110</v>
      </c>
      <c r="C130" s="93"/>
      <c r="D130" s="93"/>
      <c r="E130" s="93"/>
      <c r="F130" s="93"/>
      <c r="G130" s="93"/>
      <c r="H130" s="43" t="s">
        <v>36</v>
      </c>
      <c r="I130" s="42" t="s">
        <v>36</v>
      </c>
    </row>
    <row r="131" spans="1:9" ht="15" customHeight="1">
      <c r="A131" s="12"/>
      <c r="B131" s="84" t="s">
        <v>111</v>
      </c>
      <c r="C131" s="84"/>
      <c r="D131" s="84"/>
      <c r="E131" s="84"/>
      <c r="F131" s="84"/>
      <c r="G131" s="84"/>
      <c r="H131" s="43" t="s">
        <v>36</v>
      </c>
      <c r="I131" s="42" t="s">
        <v>36</v>
      </c>
    </row>
    <row r="132" spans="1:9" ht="15" customHeight="1">
      <c r="A132" s="12"/>
      <c r="B132" s="92" t="s">
        <v>166</v>
      </c>
      <c r="C132" s="92"/>
      <c r="D132" s="92"/>
      <c r="E132" s="92"/>
      <c r="F132" s="92"/>
      <c r="G132" s="92"/>
      <c r="H132" s="44">
        <v>0.03</v>
      </c>
      <c r="I132" s="13">
        <f>ROUND(($I$124/(1-$H$135))*H132,2)</f>
        <v>131.47999999999999</v>
      </c>
    </row>
    <row r="133" spans="1:9">
      <c r="A133" s="89" t="s">
        <v>60</v>
      </c>
      <c r="B133" s="89"/>
      <c r="C133" s="89"/>
      <c r="D133" s="89"/>
      <c r="E133" s="89"/>
      <c r="F133" s="89"/>
      <c r="G133" s="89"/>
      <c r="H133" s="89"/>
      <c r="I133" s="13">
        <f>SUM(I121+I123+I127+I128+I132)</f>
        <v>938.8900000000001</v>
      </c>
    </row>
    <row r="134" spans="1:9">
      <c r="A134" s="89"/>
      <c r="B134" s="89"/>
      <c r="C134" s="89"/>
      <c r="D134" s="89"/>
      <c r="E134" s="89"/>
      <c r="F134" s="89"/>
      <c r="G134" s="89"/>
      <c r="H134" s="89"/>
      <c r="I134" s="89"/>
    </row>
    <row r="135" spans="1:9" ht="15" customHeight="1">
      <c r="A135" s="98" t="s">
        <v>112</v>
      </c>
      <c r="B135" s="98"/>
      <c r="C135" s="98"/>
      <c r="D135" s="98"/>
      <c r="E135" s="98"/>
      <c r="F135" s="98"/>
      <c r="G135" s="98"/>
      <c r="H135" s="11">
        <f>SUM(H127:H132)</f>
        <v>6.6500000000000004E-2</v>
      </c>
      <c r="I135" s="13">
        <f>SUM(I127:I132)</f>
        <v>291.45</v>
      </c>
    </row>
    <row r="136" spans="1:9">
      <c r="A136" s="99" t="s">
        <v>113</v>
      </c>
      <c r="B136" s="99"/>
      <c r="C136" s="100" t="s">
        <v>114</v>
      </c>
      <c r="D136" s="100"/>
      <c r="E136" s="100"/>
      <c r="F136" s="100"/>
      <c r="G136" s="100"/>
      <c r="H136" s="100"/>
      <c r="I136" s="100"/>
    </row>
    <row r="137" spans="1:9">
      <c r="A137" s="99"/>
      <c r="B137" s="99"/>
      <c r="C137" s="101" t="s">
        <v>115</v>
      </c>
      <c r="D137" s="101"/>
      <c r="E137" s="101"/>
      <c r="F137" s="101"/>
      <c r="G137" s="101"/>
      <c r="H137" s="101"/>
      <c r="I137" s="101"/>
    </row>
    <row r="138" spans="1:9">
      <c r="A138" s="99"/>
      <c r="B138" s="99"/>
      <c r="C138" s="102" t="s">
        <v>116</v>
      </c>
      <c r="D138" s="102"/>
      <c r="E138" s="102"/>
      <c r="F138" s="102"/>
      <c r="G138" s="102"/>
      <c r="H138" s="102"/>
      <c r="I138" s="102"/>
    </row>
    <row r="139" spans="1:9">
      <c r="A139" s="94"/>
      <c r="B139" s="94"/>
      <c r="C139" s="94"/>
      <c r="D139" s="94"/>
      <c r="E139" s="94"/>
      <c r="F139" s="94"/>
      <c r="G139" s="94"/>
      <c r="H139" s="94"/>
      <c r="I139" s="94"/>
    </row>
    <row r="140" spans="1:9" ht="35.85" customHeight="1">
      <c r="A140" s="70" t="s">
        <v>117</v>
      </c>
      <c r="B140" s="70"/>
      <c r="C140" s="70"/>
      <c r="D140" s="70"/>
      <c r="E140" s="70"/>
      <c r="F140" s="70"/>
      <c r="G140" s="70"/>
      <c r="H140" s="70"/>
      <c r="I140" s="70"/>
    </row>
    <row r="141" spans="1:9">
      <c r="A141" s="89"/>
      <c r="B141" s="89"/>
      <c r="C141" s="89"/>
      <c r="D141" s="89"/>
      <c r="E141" s="89"/>
      <c r="F141" s="89"/>
      <c r="G141" s="89"/>
      <c r="H141" s="89"/>
      <c r="I141" s="89"/>
    </row>
    <row r="142" spans="1:9" ht="15" customHeight="1">
      <c r="A142" s="95" t="s">
        <v>167</v>
      </c>
      <c r="B142" s="95"/>
      <c r="C142" s="95"/>
      <c r="D142" s="95"/>
      <c r="E142" s="95"/>
      <c r="F142" s="95"/>
      <c r="G142" s="95"/>
      <c r="H142" s="95"/>
      <c r="I142" s="95"/>
    </row>
    <row r="143" spans="1:9" ht="15" customHeight="1">
      <c r="A143" s="96" t="s">
        <v>118</v>
      </c>
      <c r="B143" s="96"/>
      <c r="C143" s="96"/>
      <c r="D143" s="96"/>
      <c r="E143" s="96"/>
      <c r="F143" s="96"/>
      <c r="G143" s="96"/>
      <c r="H143" s="96"/>
      <c r="I143" s="6" t="s">
        <v>34</v>
      </c>
    </row>
    <row r="144" spans="1:9" ht="15" customHeight="1">
      <c r="A144" s="45" t="s">
        <v>1</v>
      </c>
      <c r="B144" s="97" t="s">
        <v>119</v>
      </c>
      <c r="C144" s="97"/>
      <c r="D144" s="97"/>
      <c r="E144" s="97"/>
      <c r="F144" s="97"/>
      <c r="G144" s="97"/>
      <c r="H144" s="97"/>
      <c r="I144" s="22">
        <f>I33</f>
        <v>1720.2632727272726</v>
      </c>
    </row>
    <row r="145" spans="1:9" ht="15" customHeight="1">
      <c r="A145" s="45" t="s">
        <v>3</v>
      </c>
      <c r="B145" s="97" t="s">
        <v>120</v>
      </c>
      <c r="C145" s="97"/>
      <c r="D145" s="97"/>
      <c r="E145" s="97"/>
      <c r="F145" s="97"/>
      <c r="G145" s="97"/>
      <c r="H145" s="97"/>
      <c r="I145" s="22">
        <f>I47</f>
        <v>443.23836363636372</v>
      </c>
    </row>
    <row r="146" spans="1:9" ht="15" customHeight="1">
      <c r="A146" s="45" t="s">
        <v>5</v>
      </c>
      <c r="B146" s="97" t="s">
        <v>121</v>
      </c>
      <c r="C146" s="97"/>
      <c r="D146" s="97"/>
      <c r="E146" s="97"/>
      <c r="F146" s="97"/>
      <c r="G146" s="97"/>
      <c r="H146" s="97"/>
      <c r="I146" s="22">
        <f>I56</f>
        <v>40</v>
      </c>
    </row>
    <row r="147" spans="1:9" ht="15" customHeight="1">
      <c r="A147" s="45" t="s">
        <v>7</v>
      </c>
      <c r="B147" s="97" t="s">
        <v>96</v>
      </c>
      <c r="C147" s="97"/>
      <c r="D147" s="97"/>
      <c r="E147" s="97"/>
      <c r="F147" s="97"/>
      <c r="G147" s="97"/>
      <c r="H147" s="97"/>
      <c r="I147" s="22">
        <f>I117</f>
        <v>1240.3300000000002</v>
      </c>
    </row>
    <row r="148" spans="1:9" ht="15" customHeight="1">
      <c r="A148" s="106" t="s">
        <v>122</v>
      </c>
      <c r="B148" s="106"/>
      <c r="C148" s="106"/>
      <c r="D148" s="106"/>
      <c r="E148" s="106"/>
      <c r="F148" s="106"/>
      <c r="G148" s="106"/>
      <c r="H148" s="106"/>
      <c r="I148" s="22">
        <f>SUM(I144:I147)</f>
        <v>3443.8316363636368</v>
      </c>
    </row>
    <row r="149" spans="1:9" ht="15" customHeight="1">
      <c r="A149" s="46" t="s">
        <v>23</v>
      </c>
      <c r="B149" s="97" t="s">
        <v>123</v>
      </c>
      <c r="C149" s="97"/>
      <c r="D149" s="97"/>
      <c r="E149" s="97"/>
      <c r="F149" s="97"/>
      <c r="G149" s="97"/>
      <c r="H149" s="97"/>
      <c r="I149" s="22">
        <f>I133</f>
        <v>938.8900000000001</v>
      </c>
    </row>
    <row r="150" spans="1:9" ht="15" customHeight="1">
      <c r="A150" s="106" t="s">
        <v>124</v>
      </c>
      <c r="B150" s="106"/>
      <c r="C150" s="106"/>
      <c r="D150" s="106"/>
      <c r="E150" s="106"/>
      <c r="F150" s="106"/>
      <c r="G150" s="106"/>
      <c r="H150" s="106"/>
      <c r="I150" s="22">
        <f>SUM(I148:I149)</f>
        <v>4382.7216363636371</v>
      </c>
    </row>
    <row r="151" spans="1:9">
      <c r="A151" s="103"/>
      <c r="B151" s="103"/>
      <c r="C151" s="103"/>
      <c r="D151" s="103"/>
      <c r="E151" s="103"/>
      <c r="F151" s="103"/>
      <c r="G151" s="103"/>
      <c r="H151" s="103"/>
      <c r="I151" s="103"/>
    </row>
    <row r="152" spans="1:9" ht="36.6" customHeight="1">
      <c r="A152" s="95" t="s">
        <v>168</v>
      </c>
      <c r="B152" s="95"/>
      <c r="C152" s="95"/>
      <c r="D152" s="95"/>
      <c r="E152" s="95"/>
      <c r="F152" s="95"/>
      <c r="G152" s="95"/>
      <c r="H152" s="95"/>
      <c r="I152" s="95"/>
    </row>
    <row r="153" spans="1:9" ht="38.25" customHeight="1">
      <c r="A153" s="95" t="s">
        <v>125</v>
      </c>
      <c r="B153" s="95"/>
      <c r="C153" s="67" t="s">
        <v>126</v>
      </c>
      <c r="D153" s="67"/>
      <c r="E153" s="67"/>
      <c r="F153" s="72" t="s">
        <v>127</v>
      </c>
      <c r="G153" s="72"/>
      <c r="H153" s="72"/>
      <c r="I153" s="6" t="s">
        <v>128</v>
      </c>
    </row>
    <row r="154" spans="1:9" ht="34.5" customHeight="1">
      <c r="A154" s="95"/>
      <c r="B154" s="95"/>
      <c r="C154" s="104">
        <f>I150</f>
        <v>4382.7216363636371</v>
      </c>
      <c r="D154" s="104"/>
      <c r="E154" s="104"/>
      <c r="F154" s="105">
        <v>40</v>
      </c>
      <c r="G154" s="105"/>
      <c r="H154" s="105"/>
      <c r="I154" s="47">
        <f>C154*F154</f>
        <v>175308.86545454548</v>
      </c>
    </row>
    <row r="155" spans="1:9">
      <c r="A155" s="109"/>
      <c r="B155" s="109"/>
      <c r="C155" s="109"/>
      <c r="D155" s="109"/>
      <c r="E155" s="109"/>
      <c r="F155" s="109"/>
      <c r="G155" s="109"/>
      <c r="H155" s="109"/>
      <c r="I155" s="48"/>
    </row>
    <row r="156" spans="1:9" ht="38.1" customHeight="1">
      <c r="A156" s="95" t="s">
        <v>129</v>
      </c>
      <c r="B156" s="95"/>
      <c r="C156" s="95"/>
      <c r="D156" s="95"/>
      <c r="E156" s="95"/>
      <c r="F156" s="95"/>
      <c r="G156" s="95"/>
      <c r="H156" s="95"/>
      <c r="I156" s="95"/>
    </row>
    <row r="157" spans="1:9" ht="15.75" customHeight="1">
      <c r="A157" s="95" t="s">
        <v>130</v>
      </c>
      <c r="B157" s="95"/>
      <c r="C157" s="95"/>
      <c r="D157" s="95"/>
      <c r="E157" s="95"/>
      <c r="F157" s="95"/>
      <c r="G157" s="95"/>
      <c r="H157" s="95"/>
      <c r="I157" s="95"/>
    </row>
    <row r="158" spans="1:9" ht="15" customHeight="1">
      <c r="A158" s="67" t="s">
        <v>131</v>
      </c>
      <c r="B158" s="67"/>
      <c r="C158" s="67"/>
      <c r="D158" s="67"/>
      <c r="E158" s="67"/>
      <c r="F158" s="67"/>
      <c r="G158" s="67"/>
      <c r="H158" s="67"/>
      <c r="I158" s="6" t="s">
        <v>34</v>
      </c>
    </row>
    <row r="159" spans="1:9" ht="15" customHeight="1">
      <c r="A159" s="49" t="s">
        <v>1</v>
      </c>
      <c r="B159" s="92" t="s">
        <v>132</v>
      </c>
      <c r="C159" s="92"/>
      <c r="D159" s="92"/>
      <c r="E159" s="92"/>
      <c r="F159" s="92"/>
      <c r="G159" s="92"/>
      <c r="H159" s="92"/>
      <c r="I159" s="50">
        <f>C154</f>
        <v>4382.7216363636371</v>
      </c>
    </row>
    <row r="160" spans="1:9" ht="15" customHeight="1">
      <c r="A160" s="49" t="s">
        <v>3</v>
      </c>
      <c r="B160" s="92" t="s">
        <v>133</v>
      </c>
      <c r="C160" s="92"/>
      <c r="D160" s="92"/>
      <c r="E160" s="92"/>
      <c r="F160" s="92"/>
      <c r="G160" s="92"/>
      <c r="H160" s="92"/>
      <c r="I160" s="51">
        <f>F154</f>
        <v>40</v>
      </c>
    </row>
    <row r="161" spans="1:13" ht="15" customHeight="1">
      <c r="A161" s="49" t="s">
        <v>5</v>
      </c>
      <c r="B161" s="92" t="s">
        <v>134</v>
      </c>
      <c r="C161" s="92"/>
      <c r="D161" s="92"/>
      <c r="E161" s="92"/>
      <c r="F161" s="92"/>
      <c r="G161" s="92"/>
      <c r="H161" s="92"/>
      <c r="I161" s="52">
        <f>I159*I160</f>
        <v>175308.86545454548</v>
      </c>
    </row>
    <row r="162" spans="1:13" ht="38.1" customHeight="1">
      <c r="A162" s="49" t="s">
        <v>7</v>
      </c>
      <c r="B162" s="92" t="s">
        <v>135</v>
      </c>
      <c r="C162" s="92"/>
      <c r="D162" s="92"/>
      <c r="E162" s="92"/>
      <c r="F162" s="92"/>
      <c r="G162" s="92"/>
      <c r="H162" s="53">
        <v>12</v>
      </c>
      <c r="I162" s="52">
        <f>I161*H162</f>
        <v>2103706.3854545457</v>
      </c>
    </row>
    <row r="163" spans="1:13">
      <c r="A163" s="108" t="s">
        <v>151</v>
      </c>
      <c r="B163" s="108"/>
      <c r="C163" s="108"/>
      <c r="D163" s="108"/>
      <c r="E163" s="108"/>
      <c r="F163" s="108"/>
      <c r="G163" s="108"/>
      <c r="H163" s="108"/>
      <c r="I163" s="108"/>
    </row>
    <row r="164" spans="1:13">
      <c r="A164" s="107" t="s">
        <v>152</v>
      </c>
      <c r="B164" s="107"/>
      <c r="C164" s="107"/>
      <c r="D164" s="107"/>
      <c r="E164" s="107"/>
      <c r="F164" s="107"/>
      <c r="G164" s="107"/>
      <c r="H164" s="107"/>
      <c r="I164" s="107"/>
    </row>
    <row r="165" spans="1:13">
      <c r="A165" s="107" t="s">
        <v>153</v>
      </c>
      <c r="B165" s="107"/>
      <c r="C165" s="107"/>
      <c r="D165" s="107"/>
      <c r="E165" s="107"/>
      <c r="F165" s="107"/>
      <c r="G165" s="107"/>
      <c r="H165" s="107"/>
      <c r="I165" s="107"/>
    </row>
    <row r="166" spans="1:13">
      <c r="A166" s="107"/>
      <c r="B166" s="107"/>
      <c r="C166" s="107"/>
      <c r="D166" s="107"/>
      <c r="E166" s="107"/>
      <c r="F166" s="107"/>
      <c r="G166" s="107"/>
      <c r="H166" s="107"/>
      <c r="I166" s="107"/>
    </row>
    <row r="167" spans="1:13">
      <c r="A167" s="107"/>
      <c r="B167" s="107"/>
      <c r="C167" s="107"/>
      <c r="D167" s="107"/>
      <c r="E167" s="107"/>
      <c r="F167" s="107"/>
      <c r="G167" s="107"/>
      <c r="H167" s="107"/>
      <c r="I167" s="107"/>
    </row>
    <row r="168" spans="1:13">
      <c r="A168" s="54"/>
      <c r="B168" s="55"/>
      <c r="C168" s="55"/>
      <c r="D168" s="55"/>
      <c r="E168" s="55"/>
      <c r="F168" s="55"/>
      <c r="G168" s="55"/>
      <c r="H168" s="56"/>
      <c r="I168" s="57"/>
      <c r="J168" s="61"/>
      <c r="K168" s="61"/>
      <c r="L168" s="61"/>
      <c r="M168" s="61"/>
    </row>
    <row r="169" spans="1:13">
      <c r="A169" s="58"/>
      <c r="B169" s="5"/>
      <c r="C169" s="5"/>
      <c r="D169" s="5"/>
      <c r="E169" s="5"/>
      <c r="F169" s="5"/>
      <c r="G169" s="5"/>
      <c r="H169" s="5"/>
      <c r="I169" s="5"/>
    </row>
    <row r="170" spans="1:13">
      <c r="A170" s="59" t="s">
        <v>145</v>
      </c>
      <c r="B170" s="5"/>
      <c r="C170" s="5"/>
      <c r="D170" s="5"/>
      <c r="E170" s="5"/>
      <c r="F170" s="5"/>
      <c r="G170" s="5"/>
      <c r="H170" s="5"/>
      <c r="I170" s="5"/>
    </row>
    <row r="171" spans="1:13">
      <c r="A171" s="5" t="s">
        <v>146</v>
      </c>
      <c r="B171" s="5"/>
      <c r="C171" s="5"/>
      <c r="D171" s="5"/>
      <c r="E171" s="5"/>
      <c r="F171" s="5"/>
      <c r="G171" s="5"/>
      <c r="H171" s="5"/>
      <c r="I171" s="5"/>
    </row>
    <row r="172" spans="1:13" ht="46.5" customHeight="1">
      <c r="A172" s="62" t="s">
        <v>147</v>
      </c>
      <c r="B172" s="62"/>
      <c r="C172" s="62"/>
      <c r="D172" s="62"/>
      <c r="E172" s="62"/>
      <c r="F172" s="62"/>
      <c r="G172" s="62"/>
      <c r="H172" s="62"/>
      <c r="I172" s="62"/>
    </row>
    <row r="173" spans="1:13" ht="35.25" customHeight="1">
      <c r="A173" s="62" t="s">
        <v>148</v>
      </c>
      <c r="B173" s="62"/>
      <c r="C173" s="62"/>
      <c r="D173" s="62"/>
      <c r="E173" s="62"/>
      <c r="F173" s="62"/>
      <c r="G173" s="62"/>
      <c r="H173" s="62"/>
      <c r="I173" s="62"/>
    </row>
    <row r="174" spans="1:13" ht="43.5" customHeight="1">
      <c r="A174" s="62" t="s">
        <v>149</v>
      </c>
      <c r="B174" s="62"/>
      <c r="C174" s="62"/>
      <c r="D174" s="62"/>
      <c r="E174" s="62"/>
      <c r="F174" s="62"/>
      <c r="G174" s="62"/>
      <c r="H174" s="62"/>
      <c r="I174" s="62"/>
    </row>
    <row r="175" spans="1:13">
      <c r="A175" s="5"/>
      <c r="B175" s="5"/>
      <c r="C175" s="5"/>
      <c r="D175" s="5"/>
      <c r="E175" s="5"/>
      <c r="F175" s="5"/>
      <c r="G175" s="5"/>
      <c r="H175" s="5"/>
      <c r="I175" s="5"/>
    </row>
    <row r="176" spans="1:13">
      <c r="A176" s="60" t="s">
        <v>138</v>
      </c>
      <c r="B176" s="5"/>
      <c r="C176" s="5"/>
      <c r="D176" s="5"/>
      <c r="E176" s="5"/>
      <c r="F176" s="5"/>
      <c r="G176" s="5"/>
      <c r="H176" s="5"/>
      <c r="I176" s="5"/>
    </row>
    <row r="177" spans="1:9" ht="55.5" customHeight="1">
      <c r="A177" s="63" t="s">
        <v>139</v>
      </c>
      <c r="B177" s="63"/>
      <c r="C177" s="63"/>
      <c r="D177" s="63"/>
      <c r="E177" s="63"/>
      <c r="F177" s="63"/>
      <c r="G177" s="63"/>
      <c r="H177" s="63"/>
      <c r="I177" s="63"/>
    </row>
    <row r="178" spans="1:9" ht="37.5" customHeight="1">
      <c r="A178" s="63" t="s">
        <v>140</v>
      </c>
      <c r="B178" s="63"/>
      <c r="C178" s="63"/>
      <c r="D178" s="63"/>
      <c r="E178" s="63"/>
      <c r="F178" s="63"/>
      <c r="G178" s="63"/>
      <c r="H178" s="63"/>
      <c r="I178" s="63"/>
    </row>
    <row r="179" spans="1:9" ht="54.75" customHeight="1">
      <c r="A179" s="63" t="s">
        <v>141</v>
      </c>
      <c r="B179" s="63"/>
      <c r="C179" s="63"/>
      <c r="D179" s="63"/>
      <c r="E179" s="63"/>
      <c r="F179" s="63"/>
      <c r="G179" s="63"/>
      <c r="H179" s="63"/>
      <c r="I179" s="63"/>
    </row>
    <row r="180" spans="1:9" ht="27.75" customHeight="1">
      <c r="A180" s="63" t="s">
        <v>142</v>
      </c>
      <c r="B180" s="63"/>
      <c r="C180" s="63"/>
      <c r="D180" s="63"/>
      <c r="E180" s="63"/>
      <c r="F180" s="63"/>
      <c r="G180" s="63"/>
      <c r="H180" s="63"/>
      <c r="I180" s="63"/>
    </row>
    <row r="181" spans="1:9" ht="88.5" customHeight="1">
      <c r="A181" s="63" t="s">
        <v>143</v>
      </c>
      <c r="B181" s="63"/>
      <c r="C181" s="63"/>
      <c r="D181" s="63"/>
      <c r="E181" s="63"/>
      <c r="F181" s="63"/>
      <c r="G181" s="63"/>
      <c r="H181" s="63"/>
      <c r="I181" s="63"/>
    </row>
    <row r="182" spans="1:9" ht="30.75" customHeight="1">
      <c r="A182" s="63" t="s">
        <v>144</v>
      </c>
      <c r="B182" s="63"/>
      <c r="C182" s="63"/>
      <c r="D182" s="63"/>
      <c r="E182" s="63"/>
      <c r="F182" s="63"/>
      <c r="G182" s="63"/>
      <c r="H182" s="63"/>
      <c r="I182" s="63"/>
    </row>
    <row r="183" spans="1:9">
      <c r="A183" s="4"/>
    </row>
  </sheetData>
  <mergeCells count="187">
    <mergeCell ref="A167:I167"/>
    <mergeCell ref="B161:H161"/>
    <mergeCell ref="B162:G162"/>
    <mergeCell ref="A163:I163"/>
    <mergeCell ref="A164:I164"/>
    <mergeCell ref="A165:I165"/>
    <mergeCell ref="A166:I166"/>
    <mergeCell ref="A155:H155"/>
    <mergeCell ref="A156:I156"/>
    <mergeCell ref="A157:I157"/>
    <mergeCell ref="A158:H158"/>
    <mergeCell ref="B159:H159"/>
    <mergeCell ref="B160:H160"/>
    <mergeCell ref="A151:I151"/>
    <mergeCell ref="A152:I152"/>
    <mergeCell ref="A153:B153"/>
    <mergeCell ref="C153:E153"/>
    <mergeCell ref="F153:H153"/>
    <mergeCell ref="A154:B154"/>
    <mergeCell ref="C154:E154"/>
    <mergeCell ref="F154:H154"/>
    <mergeCell ref="B145:H145"/>
    <mergeCell ref="B146:H146"/>
    <mergeCell ref="B147:H147"/>
    <mergeCell ref="A148:H148"/>
    <mergeCell ref="B149:H149"/>
    <mergeCell ref="A150:H150"/>
    <mergeCell ref="A139:I139"/>
    <mergeCell ref="A140:I140"/>
    <mergeCell ref="A141:I141"/>
    <mergeCell ref="A142:I142"/>
    <mergeCell ref="A143:H143"/>
    <mergeCell ref="B144:H144"/>
    <mergeCell ref="A134:I134"/>
    <mergeCell ref="A135:G135"/>
    <mergeCell ref="A136:B138"/>
    <mergeCell ref="C136:I136"/>
    <mergeCell ref="C137:I137"/>
    <mergeCell ref="C138:I138"/>
    <mergeCell ref="B128:G128"/>
    <mergeCell ref="B129:G129"/>
    <mergeCell ref="B130:G130"/>
    <mergeCell ref="B131:G131"/>
    <mergeCell ref="B132:G132"/>
    <mergeCell ref="A133:H133"/>
    <mergeCell ref="A122:G122"/>
    <mergeCell ref="B123:G123"/>
    <mergeCell ref="A124:G124"/>
    <mergeCell ref="B125:G125"/>
    <mergeCell ref="B126:G126"/>
    <mergeCell ref="B127:G127"/>
    <mergeCell ref="B116:H116"/>
    <mergeCell ref="A117:H117"/>
    <mergeCell ref="A118:I118"/>
    <mergeCell ref="B119:G119"/>
    <mergeCell ref="A120:G120"/>
    <mergeCell ref="B121:G121"/>
    <mergeCell ref="B110:H110"/>
    <mergeCell ref="B111:H111"/>
    <mergeCell ref="B112:H112"/>
    <mergeCell ref="B113:H113"/>
    <mergeCell ref="B114:H114"/>
    <mergeCell ref="B115:H115"/>
    <mergeCell ref="B104:H104"/>
    <mergeCell ref="B105:H105"/>
    <mergeCell ref="A106:H106"/>
    <mergeCell ref="B107:H107"/>
    <mergeCell ref="A108:H108"/>
    <mergeCell ref="A109:I109"/>
    <mergeCell ref="A98:I98"/>
    <mergeCell ref="B99:H99"/>
    <mergeCell ref="B100:H100"/>
    <mergeCell ref="B101:H101"/>
    <mergeCell ref="B102:H102"/>
    <mergeCell ref="B103:H103"/>
    <mergeCell ref="B92:H92"/>
    <mergeCell ref="B93:H93"/>
    <mergeCell ref="B94:H94"/>
    <mergeCell ref="B95:H95"/>
    <mergeCell ref="B96:H96"/>
    <mergeCell ref="A97:H97"/>
    <mergeCell ref="A86:H86"/>
    <mergeCell ref="A87:I87"/>
    <mergeCell ref="B88:H88"/>
    <mergeCell ref="B89:H89"/>
    <mergeCell ref="B90:H90"/>
    <mergeCell ref="B91:H91"/>
    <mergeCell ref="A80:H80"/>
    <mergeCell ref="A81:I81"/>
    <mergeCell ref="A82:I82"/>
    <mergeCell ref="B83:H83"/>
    <mergeCell ref="B84:H84"/>
    <mergeCell ref="B85:H85"/>
    <mergeCell ref="A74:I74"/>
    <mergeCell ref="B75:H75"/>
    <mergeCell ref="B76:H76"/>
    <mergeCell ref="B77:H77"/>
    <mergeCell ref="A78:H78"/>
    <mergeCell ref="B79:H79"/>
    <mergeCell ref="B67:G67"/>
    <mergeCell ref="B68:G68"/>
    <mergeCell ref="B69:G69"/>
    <mergeCell ref="A70:G70"/>
    <mergeCell ref="A72:I72"/>
    <mergeCell ref="A73:I73"/>
    <mergeCell ref="B61:G61"/>
    <mergeCell ref="B62:G62"/>
    <mergeCell ref="B63:G63"/>
    <mergeCell ref="B64:G64"/>
    <mergeCell ref="B65:G65"/>
    <mergeCell ref="B66:G66"/>
    <mergeCell ref="B54:H54"/>
    <mergeCell ref="B55:H55"/>
    <mergeCell ref="A56:H56"/>
    <mergeCell ref="A57:I57"/>
    <mergeCell ref="A58:I58"/>
    <mergeCell ref="A60:I60"/>
    <mergeCell ref="A48:I48"/>
    <mergeCell ref="A49:I49"/>
    <mergeCell ref="A50:I50"/>
    <mergeCell ref="A51:I51"/>
    <mergeCell ref="B52:H52"/>
    <mergeCell ref="B53:H53"/>
    <mergeCell ref="B42:G42"/>
    <mergeCell ref="B43:H43"/>
    <mergeCell ref="B44:H44"/>
    <mergeCell ref="B45:H45"/>
    <mergeCell ref="B46:H46"/>
    <mergeCell ref="B47:H47"/>
    <mergeCell ref="B36:H36"/>
    <mergeCell ref="B37:G37"/>
    <mergeCell ref="B38:G38"/>
    <mergeCell ref="B39:H39"/>
    <mergeCell ref="B40:G40"/>
    <mergeCell ref="B41:H41"/>
    <mergeCell ref="B30:H30"/>
    <mergeCell ref="B31:H31"/>
    <mergeCell ref="B32:H32"/>
    <mergeCell ref="A33:H33"/>
    <mergeCell ref="A34:I34"/>
    <mergeCell ref="B35:H35"/>
    <mergeCell ref="B24:G24"/>
    <mergeCell ref="B25:H25"/>
    <mergeCell ref="B26:G26"/>
    <mergeCell ref="B27:G27"/>
    <mergeCell ref="B28:H28"/>
    <mergeCell ref="B29:H29"/>
    <mergeCell ref="B19:G19"/>
    <mergeCell ref="H19:I19"/>
    <mergeCell ref="A20:I20"/>
    <mergeCell ref="A21:I21"/>
    <mergeCell ref="A22:I22"/>
    <mergeCell ref="A23:I23"/>
    <mergeCell ref="A15:I15"/>
    <mergeCell ref="A16:I16"/>
    <mergeCell ref="B17:G17"/>
    <mergeCell ref="H17:I17"/>
    <mergeCell ref="B18:G18"/>
    <mergeCell ref="H18:I18"/>
    <mergeCell ref="A13:I13"/>
    <mergeCell ref="A14:I14"/>
    <mergeCell ref="A7:E7"/>
    <mergeCell ref="F7:I7"/>
    <mergeCell ref="A8:I8"/>
    <mergeCell ref="B9:G9"/>
    <mergeCell ref="H9:I9"/>
    <mergeCell ref="B10:G10"/>
    <mergeCell ref="H10:I10"/>
    <mergeCell ref="A2:I2"/>
    <mergeCell ref="A3:I3"/>
    <mergeCell ref="A4:I4"/>
    <mergeCell ref="A5:I5"/>
    <mergeCell ref="A6:E6"/>
    <mergeCell ref="F6:I6"/>
    <mergeCell ref="B11:G11"/>
    <mergeCell ref="H11:I11"/>
    <mergeCell ref="B12:G12"/>
    <mergeCell ref="H12:I12"/>
    <mergeCell ref="A172:I172"/>
    <mergeCell ref="A173:I173"/>
    <mergeCell ref="A174:I174"/>
    <mergeCell ref="A177:I177"/>
    <mergeCell ref="A178:I178"/>
    <mergeCell ref="A179:I179"/>
    <mergeCell ref="A180:I180"/>
    <mergeCell ref="A181:I181"/>
    <mergeCell ref="A182:I18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 insalub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</dc:creator>
  <cp:lastModifiedBy>Cliente</cp:lastModifiedBy>
  <cp:lastPrinted>2022-07-18T12:56:54Z</cp:lastPrinted>
  <dcterms:created xsi:type="dcterms:W3CDTF">2019-11-07T21:02:05Z</dcterms:created>
  <dcterms:modified xsi:type="dcterms:W3CDTF">2022-08-01T12:14:05Z</dcterms:modified>
</cp:coreProperties>
</file>