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Licitacao-7\a1\Pregões\Pregões 2024\PE 51-2024 - SISTEMA DE GESTÃO PÚBLICA\"/>
    </mc:Choice>
  </mc:AlternateContent>
  <xr:revisionPtr revIDLastSave="0" documentId="13_ncr:1_{5621EEB1-D360-4059-AD06-C4BB8CF4C217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Pesquisa sobre Valores Globais " sheetId="4" r:id="rId1"/>
    <sheet name="Licenciamento e Implantação" sheetId="1" r:id="rId2"/>
    <sheet name="Resumo Valor Referencia" sheetId="3" r:id="rId3"/>
    <sheet name="Serviços Técnicos Especializad" sheetId="2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5" i="1" l="1"/>
  <c r="B66" i="3"/>
  <c r="C99" i="1"/>
  <c r="G11" i="2"/>
  <c r="D35" i="3"/>
  <c r="D37" i="3"/>
  <c r="D36" i="3"/>
  <c r="B51" i="3"/>
  <c r="B52" i="3" l="1"/>
  <c r="B53" i="3"/>
  <c r="B54" i="3" s="1"/>
  <c r="G10" i="2"/>
  <c r="G12" i="2" s="1"/>
  <c r="I46" i="1" l="1"/>
  <c r="K46" i="1" s="1"/>
  <c r="G80" i="1"/>
  <c r="I80" i="1" s="1"/>
  <c r="F93" i="1"/>
  <c r="B58" i="3"/>
  <c r="B57" i="3"/>
  <c r="G52" i="1"/>
  <c r="I52" i="1" s="1"/>
  <c r="G53" i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51" i="1"/>
  <c r="I53" i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38" i="1"/>
  <c r="K38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5" i="1"/>
  <c r="K5" i="1" s="1"/>
  <c r="B59" i="3" l="1"/>
  <c r="B63" i="3" s="1"/>
  <c r="B62" i="3"/>
  <c r="C96" i="1"/>
  <c r="C103" i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H93" i="1"/>
  <c r="F85" i="1"/>
  <c r="H85" i="1" s="1"/>
  <c r="F4" i="2"/>
  <c r="C104" i="1" l="1"/>
  <c r="C109" i="1" s="1"/>
  <c r="C112" i="1" s="1"/>
  <c r="I51" i="1"/>
  <c r="C97" i="1" s="1"/>
  <c r="C108" i="1" s="1"/>
</calcChain>
</file>

<file path=xl/sharedStrings.xml><?xml version="1.0" encoding="utf-8"?>
<sst xmlns="http://schemas.openxmlformats.org/spreadsheetml/2006/main" count="353" uniqueCount="130">
  <si>
    <t xml:space="preserve">Processo Digitais (Com Assinatura Eletrônicas Digitais Nativas) </t>
  </si>
  <si>
    <t xml:space="preserve">Administração e Receitas </t>
  </si>
  <si>
    <t>Portal do Cidadão</t>
  </si>
  <si>
    <t>ITBI Online</t>
  </si>
  <si>
    <t xml:space="preserve">Assistencia Social </t>
  </si>
  <si>
    <t xml:space="preserve">Aplicativo de Mobilidade </t>
  </si>
  <si>
    <t>Almoxarifado</t>
  </si>
  <si>
    <t xml:space="preserve">Contabilidade Publica </t>
  </si>
  <si>
    <t xml:space="preserve">Declaração de ISS Digital </t>
  </si>
  <si>
    <t xml:space="preserve">Gestão Ambiental </t>
  </si>
  <si>
    <t xml:space="preserve">Gestão da Educação </t>
  </si>
  <si>
    <t>Gestão de Pessoal e Folha de Pagamento</t>
  </si>
  <si>
    <t xml:space="preserve">Portal do Servidor </t>
  </si>
  <si>
    <t xml:space="preserve">Atendimento ao E social </t>
  </si>
  <si>
    <t xml:space="preserve">Gestão da Saúde Publica </t>
  </si>
  <si>
    <t xml:space="preserve">Informações Automatizadas </t>
  </si>
  <si>
    <t xml:space="preserve">Licitações e Contratos </t>
  </si>
  <si>
    <t>Atendimento ao Licitacon</t>
  </si>
  <si>
    <t xml:space="preserve">Pregão Eletrônico </t>
  </si>
  <si>
    <t xml:space="preserve">Nota Fiscal Eletrônica </t>
  </si>
  <si>
    <t xml:space="preserve">Lei de Diretriz orçamentária </t>
  </si>
  <si>
    <t xml:space="preserve">Lei Orçamentária anual </t>
  </si>
  <si>
    <t xml:space="preserve">Plano Plurianual </t>
  </si>
  <si>
    <t xml:space="preserve">Patrimonio Publico </t>
  </si>
  <si>
    <t xml:space="preserve">Responsabilidade Fiscal </t>
  </si>
  <si>
    <t xml:space="preserve">Indicadores de Gestão </t>
  </si>
  <si>
    <t xml:space="preserve">Tesouraria e Fluxo Monetário </t>
  </si>
  <si>
    <t xml:space="preserve">Protocolo eletrônico </t>
  </si>
  <si>
    <t xml:space="preserve">Provimento de Datacenter </t>
  </si>
  <si>
    <t>São Gabriel</t>
  </si>
  <si>
    <t>não tem</t>
  </si>
  <si>
    <t>Alegrete</t>
  </si>
  <si>
    <t>Soma dos valores</t>
  </si>
  <si>
    <t>Quantidade</t>
  </si>
  <si>
    <t>Valor médio</t>
  </si>
  <si>
    <t>Sistemas</t>
  </si>
  <si>
    <t>Lei Orçamentária anual</t>
  </si>
  <si>
    <t>Valor  médio</t>
  </si>
  <si>
    <t>Pesquisa valores mensais por módulo para Câmara</t>
  </si>
  <si>
    <t>Implantação</t>
  </si>
  <si>
    <t xml:space="preserve">Rosário do Sul </t>
  </si>
  <si>
    <t xml:space="preserve">Não Tem </t>
  </si>
  <si>
    <t xml:space="preserve">Soma dos Valores </t>
  </si>
  <si>
    <t xml:space="preserve">Valor Referencia </t>
  </si>
  <si>
    <t>Morro Reuter</t>
  </si>
  <si>
    <t xml:space="preserve">Cachoeira do Sul </t>
  </si>
  <si>
    <t>Cruz Alta</t>
  </si>
  <si>
    <t>Serviços Técnicos Especializados</t>
  </si>
  <si>
    <t xml:space="preserve">Valor Médio da Hora </t>
  </si>
  <si>
    <t>Serviços Técnico Especializado</t>
  </si>
  <si>
    <t xml:space="preserve">Serviços técnicos especializados </t>
  </si>
  <si>
    <t xml:space="preserve">Tipo </t>
  </si>
  <si>
    <t>Por Hora</t>
  </si>
  <si>
    <t xml:space="preserve">Estimativa </t>
  </si>
  <si>
    <t>Serviço técnico de capacitação continuada (2 vaga de curso por mes )</t>
  </si>
  <si>
    <t xml:space="preserve">Valor de Referencia da Hora Técnica </t>
  </si>
  <si>
    <t>Pesquisa valores de Implantação por módulo para Câmara</t>
  </si>
  <si>
    <t>São francisco de Assis</t>
  </si>
  <si>
    <t xml:space="preserve">Média de Valor </t>
  </si>
  <si>
    <t>Hora</t>
  </si>
  <si>
    <t xml:space="preserve">Mensal </t>
  </si>
  <si>
    <t>Carlos Barbosa</t>
  </si>
  <si>
    <t>CONTRATO 001/2024</t>
  </si>
  <si>
    <t xml:space="preserve">Contrato </t>
  </si>
  <si>
    <t>Objeto</t>
  </si>
  <si>
    <t>Fornecedor</t>
  </si>
  <si>
    <t>Valor Global</t>
  </si>
  <si>
    <t xml:space="preserve">Municipio </t>
  </si>
  <si>
    <t>O objeto do presente é a locação de sistema estruturante, com fornecimento de licença de uso em ambiente WEB, e serviços de instalação, migração e conversão de dados, treinamento, suporte técnico, manutenção (corretiva, perfectiva, evolutiva e adaptativa), consultoria, integração, customização e alocação de técnico residente para atender as necessidades do Município de Carlos Barbosa, Fundação de Cultura e Arte de Carlos Barbosa – PROARTE, Instituto de Previdência Municipal de Carlos Barbosa – IPRAM e Câmara de Vereadores de Carlos Barbosa</t>
  </si>
  <si>
    <t>ABASE SISTEMAS E SOLUÇÕES LTDA</t>
  </si>
  <si>
    <t xml:space="preserve">Não tem </t>
  </si>
  <si>
    <t>Não tem</t>
  </si>
  <si>
    <t xml:space="preserve">Cruz Alta </t>
  </si>
  <si>
    <t xml:space="preserve">Santa Rosa </t>
  </si>
  <si>
    <t>São Gabriel (GOVBR)</t>
  </si>
  <si>
    <t>Alegrete(GOVBR)</t>
  </si>
  <si>
    <t>Rosário do Sul(GOVBR)</t>
  </si>
  <si>
    <t>Santana do Livramento(DBSELLER)</t>
  </si>
  <si>
    <t>Cruz Alta(IPM)</t>
  </si>
  <si>
    <t>Santa Rosa(IPM)</t>
  </si>
  <si>
    <t>CONTRATO ADMINISTRATIVO Nº 152/2022</t>
  </si>
  <si>
    <t>Contratação de empresa especializada na área de informática
para serviços e prática de fornecimento de mecanismos tecnológicos, no modo de licenças de uso, de sistemas integrados
para atendimento de necessidade da Câmara Municipal de
Vereadores e Administração Municipal de Cruz Alta - SOFTWARE
INTEGRADO DE GESTÃO PÚBLICA, com suporte técnico,
manutenção, implementação, parametrização e treinamento de
pessoal, cuja descrição e condições de prestação dos serviços
estão detalhadas no Termo de Referência (Anexo I).</t>
  </si>
  <si>
    <t>IPM SISTEMAS LTDA</t>
  </si>
  <si>
    <t>O objeto do presente instrumento é a contratação da CONTRATADA pelo CONTRATANTE para o fornecimento, em caráter emergencial, de licença(s) de uso (locação) de Sistema Informatizado e Integrado de Gestão Pública (Gestão Administrativa e Assistência Social), para disponibilizar data center e para prestar, conforme o caso, serviços de implantação (diagnóstico, configuração, migração de informações, integração e habilitação do sistema para uso); serviços de treinamento e capacitação dos usuários; serviços de suporte técnico (incluindo a alocação de técnico residente quando previsto); serviços de demanda variável (capacitação pós-implantação, atendimento técnico local, customização de softwares, consultoria em informática, consultoria para implantação da tecnologia de Workflow) e serviços de manutenção corretiva e legal dos sistemas contratados, dentre outros serviços e obrigações necessários para atendimento das necessidades do CONTRATANTE, de acordo com as especificações previstas neste contrato, no termo de referência e na proposta da CONTRATADA, que integram o presente, independentemente de transcrição.</t>
  </si>
  <si>
    <t>Contato Nº: 194/2024</t>
  </si>
  <si>
    <t>GOVBR</t>
  </si>
  <si>
    <t>Contratação de empresa para fornecimento de software para gestão pública, licença de uso locação de sistema informatizado de gestão Pública Municipal para o poder Executivo, ambientado em Nuvem, incluindo serviços necessários a sua implantação, migração, treinamento, suporte técnico especializado, acompanhamento técnico permanente (corretiva e Legal), para atendimento das necessidades da administração municipal, legislações vigentes e em conformidade com as especificações técnicas e funcionais deste edital, conforme especificações constantes do ANEXO I – TERMO DE REFERÊNCIA, que integra o presente Edital.</t>
  </si>
  <si>
    <t>CONTRATO Nº 086/2023</t>
  </si>
  <si>
    <t xml:space="preserve">Pesquisa Sobre valor Global </t>
  </si>
  <si>
    <t>Pesquisa valores de implantação para Prefeitura</t>
  </si>
  <si>
    <t>Transparência Brasil / eSIC</t>
  </si>
  <si>
    <t>Protocolo eletronico</t>
  </si>
  <si>
    <t xml:space="preserve">São Lourenço do sul </t>
  </si>
  <si>
    <t>Diluido no projeto</t>
  </si>
  <si>
    <t>Diluido no Projeto</t>
  </si>
  <si>
    <t xml:space="preserve">Diluido no Projeto </t>
  </si>
  <si>
    <t xml:space="preserve">Sistemas / Serviços Prefeitura Municipal </t>
  </si>
  <si>
    <t>Tipo</t>
  </si>
  <si>
    <t>Quant</t>
  </si>
  <si>
    <t xml:space="preserve"> Vlr. Mensal</t>
  </si>
  <si>
    <t>Vlr. Implantação</t>
  </si>
  <si>
    <t xml:space="preserve">Valor total de implantação </t>
  </si>
  <si>
    <t>Valor total da mensalidade da mensalidde (Licença de uso e Serviços Mensais)</t>
  </si>
  <si>
    <t xml:space="preserve">Valor Global (Prefeitura) </t>
  </si>
  <si>
    <t>Totais (R$)</t>
  </si>
  <si>
    <t>Resumo dos Valores para Prefeitura Municipal</t>
  </si>
  <si>
    <t xml:space="preserve">Resumo dos Valores para Camara de Vereadores </t>
  </si>
  <si>
    <t xml:space="preserve">Resumo dos Valores totais do Projeto </t>
  </si>
  <si>
    <t xml:space="preserve">Valor Global (Camara de Vereadores) </t>
  </si>
  <si>
    <t xml:space="preserve">Resumo Valor total Global da Licitação </t>
  </si>
  <si>
    <t>Valor Global da Licitação (Global PM + Global CV)</t>
  </si>
  <si>
    <t>Valor total da mensalidade da mensalidde (Licença de uso dos Modulos)</t>
  </si>
  <si>
    <t>Serviços de Atendimento técnico eventual (sob demanda)</t>
  </si>
  <si>
    <t>Data: 21/11/2024</t>
  </si>
  <si>
    <t>* Servidor responsável pela pesquisa de preços:  Gilney Flores de Lima</t>
  </si>
  <si>
    <t>Pesquisa de valores mensais por módulo para Prefeitura</t>
  </si>
  <si>
    <t>Sistemas/Serviços Câmara de Vereadores</t>
  </si>
  <si>
    <t>Serviço de Acompanhamento Técnico Permanente (03 Agendas Mensais )</t>
  </si>
  <si>
    <t>Serviço de Acompanhamento Técnico Permanente (3 Agendas Mensais-8 horas 
por agenda )</t>
  </si>
  <si>
    <t>Quanti
dade</t>
  </si>
  <si>
    <t>Valor global para os serviços eventuais</t>
  </si>
  <si>
    <t>Serviços de Atendimento técnico eventual (sob demanda) (R$247,33/hora)</t>
  </si>
  <si>
    <t>Valor total da mensalidade da mensalidade (Licença de uso)</t>
  </si>
  <si>
    <t>Serviços eventuais para 5 anos</t>
  </si>
  <si>
    <t>Valor total</t>
  </si>
  <si>
    <t xml:space="preserve">200 (horas) </t>
  </si>
  <si>
    <t>90 (agendas)</t>
  </si>
  <si>
    <t>120 (agendas)</t>
  </si>
  <si>
    <t>Valor Global (Prefeitura) (mensalidades + serviços eventuais+implantações)</t>
  </si>
  <si>
    <t xml:space="preserve">Valor Global (Prefeitura) (mensalidades+serviços eventuais+implantações)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</si>
</sst>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/>
    <xf numFmtId="164" fontId="0" fillId="6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8" fontId="0" fillId="0" borderId="0" xfId="0" applyNumberFormat="1"/>
    <xf numFmtId="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8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2" fillId="0" borderId="0" xfId="0" applyFont="1"/>
    <xf numFmtId="0" fontId="0" fillId="10" borderId="1" xfId="0" applyFill="1" applyBorder="1"/>
    <xf numFmtId="164" fontId="0" fillId="10" borderId="1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8" fontId="0" fillId="0" borderId="1" xfId="0" applyNumberForma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0" fontId="0" fillId="3" borderId="0" xfId="0" applyFill="1"/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6" fillId="0" borderId="0" xfId="0" applyFont="1"/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8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8" fontId="0" fillId="3" borderId="1" xfId="0" applyNumberFormat="1" applyFill="1" applyBorder="1"/>
    <xf numFmtId="0" fontId="0" fillId="10" borderId="0" xfId="0" applyFill="1" applyBorder="1"/>
    <xf numFmtId="164" fontId="0" fillId="0" borderId="0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85C5B-4328-4732-97FA-22273517CA75}">
  <sheetPr>
    <pageSetUpPr fitToPage="1"/>
  </sheetPr>
  <dimension ref="B1:F29"/>
  <sheetViews>
    <sheetView workbookViewId="0">
      <selection activeCell="B1" sqref="B1:F2"/>
    </sheetView>
  </sheetViews>
  <sheetFormatPr defaultRowHeight="15" x14ac:dyDescent="0.25"/>
  <cols>
    <col min="2" max="2" width="22.5703125" customWidth="1"/>
    <col min="3" max="3" width="27.5703125" customWidth="1"/>
    <col min="4" max="4" width="56.42578125" style="34" customWidth="1"/>
    <col min="5" max="5" width="27.140625" customWidth="1"/>
    <col min="6" max="6" width="28.5703125" customWidth="1"/>
  </cols>
  <sheetData>
    <row r="1" spans="2:6" x14ac:dyDescent="0.25">
      <c r="B1" s="63" t="s">
        <v>88</v>
      </c>
      <c r="C1" s="63"/>
      <c r="D1" s="63"/>
      <c r="E1" s="63"/>
      <c r="F1" s="63"/>
    </row>
    <row r="2" spans="2:6" x14ac:dyDescent="0.25">
      <c r="B2" s="63"/>
      <c r="C2" s="63"/>
      <c r="D2" s="63"/>
      <c r="E2" s="63"/>
      <c r="F2" s="63"/>
    </row>
    <row r="3" spans="2:6" x14ac:dyDescent="0.25">
      <c r="B3" s="48" t="s">
        <v>67</v>
      </c>
      <c r="C3" s="48" t="s">
        <v>63</v>
      </c>
      <c r="D3" s="48" t="s">
        <v>64</v>
      </c>
      <c r="E3" s="48" t="s">
        <v>65</v>
      </c>
      <c r="F3" s="48" t="s">
        <v>66</v>
      </c>
    </row>
    <row r="4" spans="2:6" ht="150" x14ac:dyDescent="0.25">
      <c r="B4" s="45" t="s">
        <v>61</v>
      </c>
      <c r="C4" s="45" t="s">
        <v>62</v>
      </c>
      <c r="D4" s="46" t="s">
        <v>68</v>
      </c>
      <c r="E4" s="45" t="s">
        <v>69</v>
      </c>
      <c r="F4" s="47">
        <v>1256327.3999999999</v>
      </c>
    </row>
    <row r="5" spans="2:6" ht="180" x14ac:dyDescent="0.25">
      <c r="B5" s="45" t="s">
        <v>72</v>
      </c>
      <c r="C5" s="45" t="s">
        <v>80</v>
      </c>
      <c r="D5" s="46" t="s">
        <v>81</v>
      </c>
      <c r="E5" s="1" t="s">
        <v>82</v>
      </c>
      <c r="F5" s="47">
        <v>1381777.32</v>
      </c>
    </row>
    <row r="6" spans="2:6" ht="300" x14ac:dyDescent="0.25">
      <c r="B6" s="45" t="s">
        <v>73</v>
      </c>
      <c r="C6" s="45" t="s">
        <v>84</v>
      </c>
      <c r="D6" s="46" t="s">
        <v>83</v>
      </c>
      <c r="E6" s="1" t="s">
        <v>82</v>
      </c>
      <c r="F6" s="47">
        <v>1321032.3999999999</v>
      </c>
    </row>
    <row r="7" spans="2:6" ht="180" x14ac:dyDescent="0.25">
      <c r="B7" s="45" t="s">
        <v>31</v>
      </c>
      <c r="C7" s="45" t="s">
        <v>87</v>
      </c>
      <c r="D7" s="46" t="s">
        <v>86</v>
      </c>
      <c r="E7" s="45" t="s">
        <v>85</v>
      </c>
      <c r="F7" s="31">
        <v>1774764.68</v>
      </c>
    </row>
    <row r="8" spans="2:6" x14ac:dyDescent="0.25">
      <c r="B8" s="33"/>
      <c r="C8" s="33"/>
      <c r="D8" s="33"/>
      <c r="E8" s="33"/>
      <c r="F8" s="35"/>
    </row>
    <row r="9" spans="2:6" x14ac:dyDescent="0.25">
      <c r="B9" s="33"/>
      <c r="C9" s="33"/>
      <c r="D9" s="33"/>
      <c r="E9" s="33"/>
      <c r="F9" s="33"/>
    </row>
    <row r="10" spans="2:6" x14ac:dyDescent="0.25">
      <c r="B10" s="33"/>
      <c r="C10" s="33"/>
      <c r="D10" s="33"/>
      <c r="E10" s="33"/>
      <c r="F10" s="33"/>
    </row>
    <row r="11" spans="2:6" x14ac:dyDescent="0.25">
      <c r="B11" s="33"/>
      <c r="C11" s="33"/>
      <c r="D11" s="33"/>
      <c r="E11" s="33"/>
      <c r="F11" s="35"/>
    </row>
    <row r="12" spans="2:6" x14ac:dyDescent="0.25">
      <c r="B12" s="33"/>
      <c r="C12" s="33"/>
      <c r="D12" s="33"/>
      <c r="E12" s="33"/>
      <c r="F12" s="33"/>
    </row>
    <row r="13" spans="2:6" x14ac:dyDescent="0.25">
      <c r="B13" s="33"/>
      <c r="C13" s="33"/>
      <c r="D13" s="33"/>
      <c r="E13" s="33"/>
      <c r="F13" s="35"/>
    </row>
    <row r="14" spans="2:6" x14ac:dyDescent="0.25">
      <c r="B14" s="33"/>
      <c r="C14" s="33"/>
      <c r="D14" s="33"/>
      <c r="E14" s="33"/>
      <c r="F14" s="35"/>
    </row>
    <row r="15" spans="2:6" x14ac:dyDescent="0.25">
      <c r="B15" s="33"/>
      <c r="C15" s="33"/>
      <c r="D15" s="33"/>
      <c r="E15" s="33"/>
      <c r="F15" s="33"/>
    </row>
    <row r="16" spans="2:6" x14ac:dyDescent="0.25">
      <c r="B16" s="33"/>
      <c r="C16" s="33"/>
      <c r="D16" s="33"/>
      <c r="E16" s="33"/>
      <c r="F16" s="33"/>
    </row>
    <row r="17" spans="2:6" x14ac:dyDescent="0.25">
      <c r="B17" s="33"/>
      <c r="C17" s="33"/>
      <c r="D17" s="33"/>
      <c r="E17" s="33"/>
      <c r="F17" s="33"/>
    </row>
    <row r="18" spans="2:6" x14ac:dyDescent="0.25">
      <c r="B18" s="33"/>
      <c r="C18" s="33"/>
      <c r="D18" s="33"/>
      <c r="E18" s="33"/>
      <c r="F18" s="33"/>
    </row>
    <row r="19" spans="2:6" x14ac:dyDescent="0.25">
      <c r="B19" s="33"/>
      <c r="C19" s="33"/>
      <c r="D19" s="33"/>
      <c r="E19" s="33"/>
      <c r="F19" s="33"/>
    </row>
    <row r="20" spans="2:6" x14ac:dyDescent="0.25">
      <c r="B20" s="33"/>
      <c r="C20" s="33"/>
      <c r="D20" s="33"/>
      <c r="E20" s="33"/>
      <c r="F20" s="33"/>
    </row>
    <row r="21" spans="2:6" x14ac:dyDescent="0.25">
      <c r="B21" s="33"/>
      <c r="C21" s="33"/>
      <c r="D21" s="33"/>
      <c r="E21" s="33"/>
      <c r="F21" s="33"/>
    </row>
    <row r="22" spans="2:6" x14ac:dyDescent="0.25">
      <c r="B22" s="33"/>
      <c r="C22" s="33"/>
      <c r="D22" s="33"/>
      <c r="E22" s="33"/>
      <c r="F22" s="33"/>
    </row>
    <row r="23" spans="2:6" x14ac:dyDescent="0.25">
      <c r="B23" s="32"/>
      <c r="C23" s="32"/>
      <c r="D23" s="33"/>
      <c r="E23" s="32"/>
      <c r="F23" s="32"/>
    </row>
    <row r="24" spans="2:6" x14ac:dyDescent="0.25">
      <c r="B24" s="32"/>
      <c r="C24" s="32"/>
      <c r="D24" s="33"/>
      <c r="E24" s="32"/>
      <c r="F24" s="32"/>
    </row>
    <row r="25" spans="2:6" x14ac:dyDescent="0.25">
      <c r="B25" s="32"/>
      <c r="C25" s="32"/>
      <c r="D25" s="33"/>
      <c r="E25" s="32"/>
      <c r="F25" s="32"/>
    </row>
    <row r="26" spans="2:6" x14ac:dyDescent="0.25">
      <c r="B26" s="32"/>
      <c r="C26" s="32"/>
      <c r="D26" s="33"/>
      <c r="E26" s="32"/>
      <c r="F26" s="32"/>
    </row>
    <row r="27" spans="2:6" x14ac:dyDescent="0.25">
      <c r="B27" s="32"/>
      <c r="C27" s="32"/>
      <c r="D27" s="33"/>
      <c r="E27" s="32"/>
      <c r="F27" s="32"/>
    </row>
    <row r="28" spans="2:6" x14ac:dyDescent="0.25">
      <c r="B28" s="32"/>
      <c r="C28" s="32"/>
      <c r="D28" s="33"/>
      <c r="E28" s="32"/>
      <c r="F28" s="32"/>
    </row>
    <row r="29" spans="2:6" x14ac:dyDescent="0.25">
      <c r="B29" s="32"/>
      <c r="C29" s="32"/>
      <c r="D29" s="33"/>
      <c r="E29" s="32"/>
      <c r="F29" s="32"/>
    </row>
  </sheetData>
  <mergeCells count="1">
    <mergeCell ref="B1:F2"/>
  </mergeCells>
  <pageMargins left="0.25" right="0.25" top="0.75" bottom="0.75" header="0.3" footer="0.3"/>
  <pageSetup paperSize="9" scale="8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12"/>
  <sheetViews>
    <sheetView topLeftCell="A82" workbookViewId="0">
      <selection activeCell="C106" sqref="C106"/>
    </sheetView>
  </sheetViews>
  <sheetFormatPr defaultRowHeight="15" x14ac:dyDescent="0.25"/>
  <cols>
    <col min="1" max="1" width="3.28515625" customWidth="1"/>
    <col min="2" max="2" width="71.85546875" bestFit="1" customWidth="1"/>
    <col min="3" max="3" width="20.28515625" bestFit="1" customWidth="1"/>
    <col min="4" max="4" width="17.42578125" customWidth="1"/>
    <col min="5" max="5" width="21.5703125" bestFit="1" customWidth="1"/>
    <col min="6" max="6" width="31.5703125" bestFit="1" customWidth="1"/>
    <col min="7" max="8" width="21.5703125" customWidth="1"/>
    <col min="9" max="9" width="16.42578125" bestFit="1" customWidth="1"/>
    <col min="10" max="10" width="15.28515625" customWidth="1"/>
    <col min="11" max="11" width="15.5703125" customWidth="1"/>
    <col min="12" max="12" width="17" style="28" customWidth="1"/>
    <col min="13" max="13" width="11.85546875" customWidth="1"/>
  </cols>
  <sheetData>
    <row r="2" spans="2:13" x14ac:dyDescent="0.25">
      <c r="B2" s="60" t="s">
        <v>114</v>
      </c>
      <c r="C2" s="60" t="s">
        <v>113</v>
      </c>
    </row>
    <row r="3" spans="2:13" x14ac:dyDescent="0.25">
      <c r="B3" s="64" t="s">
        <v>115</v>
      </c>
      <c r="C3" s="64"/>
      <c r="D3" s="64"/>
      <c r="E3" s="64"/>
      <c r="F3" s="64"/>
      <c r="G3" s="64"/>
      <c r="H3" s="64"/>
      <c r="I3" s="64"/>
      <c r="J3" s="64"/>
      <c r="K3" s="64"/>
    </row>
    <row r="4" spans="2:13" x14ac:dyDescent="0.25">
      <c r="B4" s="19" t="s">
        <v>35</v>
      </c>
      <c r="C4" s="20" t="s">
        <v>74</v>
      </c>
      <c r="D4" s="20" t="s">
        <v>75</v>
      </c>
      <c r="E4" s="20" t="s">
        <v>76</v>
      </c>
      <c r="F4" s="20" t="s">
        <v>77</v>
      </c>
      <c r="G4" s="20" t="s">
        <v>78</v>
      </c>
      <c r="H4" s="20" t="s">
        <v>79</v>
      </c>
      <c r="I4" s="20" t="s">
        <v>32</v>
      </c>
      <c r="J4" s="20" t="s">
        <v>33</v>
      </c>
      <c r="K4" s="20" t="s">
        <v>34</v>
      </c>
    </row>
    <row r="5" spans="2:13" x14ac:dyDescent="0.25">
      <c r="B5" s="40" t="s">
        <v>0</v>
      </c>
      <c r="C5" s="6">
        <v>14555</v>
      </c>
      <c r="D5" s="6">
        <v>14600</v>
      </c>
      <c r="E5" s="7" t="s">
        <v>30</v>
      </c>
      <c r="F5" s="7" t="s">
        <v>30</v>
      </c>
      <c r="G5" s="7" t="s">
        <v>70</v>
      </c>
      <c r="H5" s="8">
        <v>13321.03</v>
      </c>
      <c r="I5" s="41">
        <f>SUM(C5:H5)</f>
        <v>42476.03</v>
      </c>
      <c r="J5" s="3">
        <v>3</v>
      </c>
      <c r="K5" s="4">
        <f>I5/J5</f>
        <v>14158.676666666666</v>
      </c>
      <c r="M5" s="29"/>
    </row>
    <row r="6" spans="2:13" x14ac:dyDescent="0.25">
      <c r="B6" s="40" t="s">
        <v>1</v>
      </c>
      <c r="C6" s="6">
        <v>3400</v>
      </c>
      <c r="D6" s="6">
        <v>2535</v>
      </c>
      <c r="E6" s="6">
        <v>4800</v>
      </c>
      <c r="F6" s="6">
        <v>1643.84</v>
      </c>
      <c r="G6" s="6">
        <v>7910</v>
      </c>
      <c r="H6" s="8">
        <v>4043.02</v>
      </c>
      <c r="I6" s="41">
        <f t="shared" ref="I6:I34" si="0">SUM(C6:H6)</f>
        <v>24331.86</v>
      </c>
      <c r="J6" s="5">
        <v>6</v>
      </c>
      <c r="K6" s="4">
        <f t="shared" ref="K6:K34" si="1">I6/J6</f>
        <v>4055.31</v>
      </c>
      <c r="M6" s="29"/>
    </row>
    <row r="7" spans="2:13" x14ac:dyDescent="0.25">
      <c r="B7" s="40" t="s">
        <v>2</v>
      </c>
      <c r="C7" s="6">
        <v>500</v>
      </c>
      <c r="D7" s="6">
        <v>1040</v>
      </c>
      <c r="E7" s="6">
        <v>1056</v>
      </c>
      <c r="F7" s="7" t="s">
        <v>30</v>
      </c>
      <c r="G7" s="8">
        <v>926</v>
      </c>
      <c r="H7" s="8">
        <v>2319.5300000000002</v>
      </c>
      <c r="I7" s="41">
        <f t="shared" si="0"/>
        <v>5841.5300000000007</v>
      </c>
      <c r="J7" s="3">
        <v>5</v>
      </c>
      <c r="K7" s="4">
        <f t="shared" si="1"/>
        <v>1168.306</v>
      </c>
      <c r="M7" s="29"/>
    </row>
    <row r="8" spans="2:13" x14ac:dyDescent="0.25">
      <c r="B8" s="40" t="s">
        <v>3</v>
      </c>
      <c r="C8" s="6">
        <v>400</v>
      </c>
      <c r="D8" s="7" t="s">
        <v>30</v>
      </c>
      <c r="E8" s="6">
        <v>1344</v>
      </c>
      <c r="F8" s="6">
        <v>1643.84</v>
      </c>
      <c r="G8" s="6">
        <v>2327</v>
      </c>
      <c r="H8" s="7" t="s">
        <v>71</v>
      </c>
      <c r="I8" s="41">
        <f t="shared" si="0"/>
        <v>5714.84</v>
      </c>
      <c r="J8" s="3">
        <v>4</v>
      </c>
      <c r="K8" s="4">
        <f t="shared" si="1"/>
        <v>1428.71</v>
      </c>
      <c r="M8" s="29"/>
    </row>
    <row r="9" spans="2:13" x14ac:dyDescent="0.25">
      <c r="B9" s="40" t="s">
        <v>4</v>
      </c>
      <c r="C9" s="6">
        <v>1800</v>
      </c>
      <c r="D9" s="6">
        <v>2600</v>
      </c>
      <c r="E9" s="6">
        <v>1632</v>
      </c>
      <c r="F9" s="6">
        <v>547.94000000000005</v>
      </c>
      <c r="G9" s="7" t="s">
        <v>70</v>
      </c>
      <c r="H9" s="37">
        <v>3135.34</v>
      </c>
      <c r="I9" s="41">
        <f t="shared" si="0"/>
        <v>9715.2800000000007</v>
      </c>
      <c r="J9" s="5">
        <v>5</v>
      </c>
      <c r="K9" s="4">
        <f t="shared" si="1"/>
        <v>1943.056</v>
      </c>
      <c r="M9" s="29"/>
    </row>
    <row r="10" spans="2:13" x14ac:dyDescent="0.25">
      <c r="B10" s="40" t="s">
        <v>5</v>
      </c>
      <c r="C10" s="6">
        <v>800</v>
      </c>
      <c r="D10" s="6">
        <v>1235</v>
      </c>
      <c r="E10" s="6">
        <v>1248</v>
      </c>
      <c r="F10" s="7" t="s">
        <v>30</v>
      </c>
      <c r="G10" s="8">
        <v>856</v>
      </c>
      <c r="H10" s="6">
        <v>2064.9699999999998</v>
      </c>
      <c r="I10" s="41">
        <f t="shared" si="0"/>
        <v>6203.9699999999993</v>
      </c>
      <c r="J10" s="3">
        <v>5</v>
      </c>
      <c r="K10" s="4">
        <f t="shared" si="1"/>
        <v>1240.7939999999999</v>
      </c>
      <c r="M10" s="29"/>
    </row>
    <row r="11" spans="2:13" x14ac:dyDescent="0.25">
      <c r="B11" s="40" t="s">
        <v>6</v>
      </c>
      <c r="C11" s="6">
        <v>835</v>
      </c>
      <c r="D11" s="7" t="s">
        <v>30</v>
      </c>
      <c r="E11" s="6">
        <v>345.6</v>
      </c>
      <c r="F11" s="6">
        <v>1643.84</v>
      </c>
      <c r="G11" s="8">
        <v>315</v>
      </c>
      <c r="H11" s="8">
        <v>203</v>
      </c>
      <c r="I11" s="41">
        <f t="shared" si="0"/>
        <v>3342.4399999999996</v>
      </c>
      <c r="J11" s="3">
        <v>5</v>
      </c>
      <c r="K11" s="4">
        <f t="shared" si="1"/>
        <v>668.48799999999994</v>
      </c>
      <c r="M11" s="29"/>
    </row>
    <row r="12" spans="2:13" x14ac:dyDescent="0.25">
      <c r="B12" s="40" t="s">
        <v>7</v>
      </c>
      <c r="C12" s="6">
        <v>5800</v>
      </c>
      <c r="D12" s="6">
        <v>1625</v>
      </c>
      <c r="E12" s="6">
        <v>4224</v>
      </c>
      <c r="F12" s="6">
        <v>2191.7800000000002</v>
      </c>
      <c r="G12" s="8">
        <v>4296</v>
      </c>
      <c r="H12" s="8">
        <v>4164.72</v>
      </c>
      <c r="I12" s="41">
        <f t="shared" si="0"/>
        <v>22301.5</v>
      </c>
      <c r="J12" s="5">
        <v>6</v>
      </c>
      <c r="K12" s="4">
        <f t="shared" si="1"/>
        <v>3716.9166666666665</v>
      </c>
      <c r="M12" s="29"/>
    </row>
    <row r="13" spans="2:13" x14ac:dyDescent="0.25">
      <c r="B13" s="40" t="s">
        <v>8</v>
      </c>
      <c r="C13" s="6">
        <v>6000</v>
      </c>
      <c r="D13" s="6">
        <v>650</v>
      </c>
      <c r="E13" s="6">
        <v>9476.7999999999993</v>
      </c>
      <c r="F13" s="6">
        <v>1643.84</v>
      </c>
      <c r="G13" s="8">
        <v>4060</v>
      </c>
      <c r="H13" s="8">
        <v>1154.78</v>
      </c>
      <c r="I13" s="41">
        <f t="shared" si="0"/>
        <v>22985.42</v>
      </c>
      <c r="J13" s="5">
        <v>6</v>
      </c>
      <c r="K13" s="4">
        <f t="shared" si="1"/>
        <v>3830.9033333333332</v>
      </c>
      <c r="M13" s="29"/>
    </row>
    <row r="14" spans="2:13" x14ac:dyDescent="0.25">
      <c r="B14" s="40" t="s">
        <v>9</v>
      </c>
      <c r="C14" s="6">
        <v>1500</v>
      </c>
      <c r="D14" s="6">
        <v>2600</v>
      </c>
      <c r="E14" s="6">
        <v>2160</v>
      </c>
      <c r="F14" s="7" t="s">
        <v>30</v>
      </c>
      <c r="G14" s="8">
        <v>1416</v>
      </c>
      <c r="H14" s="7" t="s">
        <v>71</v>
      </c>
      <c r="I14" s="41">
        <f t="shared" si="0"/>
        <v>7676</v>
      </c>
      <c r="J14" s="5">
        <v>4</v>
      </c>
      <c r="K14" s="4">
        <f t="shared" si="1"/>
        <v>1919</v>
      </c>
      <c r="M14" s="29"/>
    </row>
    <row r="15" spans="2:13" x14ac:dyDescent="0.25">
      <c r="B15" s="40" t="s">
        <v>10</v>
      </c>
      <c r="C15" s="6">
        <v>16200</v>
      </c>
      <c r="D15" s="6">
        <v>10240.35</v>
      </c>
      <c r="E15" s="6">
        <v>7392</v>
      </c>
      <c r="F15" s="6">
        <v>3835.62</v>
      </c>
      <c r="G15" s="7" t="s">
        <v>70</v>
      </c>
      <c r="H15" s="7" t="s">
        <v>71</v>
      </c>
      <c r="I15" s="41">
        <f t="shared" si="0"/>
        <v>37667.97</v>
      </c>
      <c r="J15" s="5">
        <v>4</v>
      </c>
      <c r="K15" s="4">
        <f t="shared" si="1"/>
        <v>9416.9925000000003</v>
      </c>
      <c r="M15" s="29"/>
    </row>
    <row r="16" spans="2:13" x14ac:dyDescent="0.25">
      <c r="B16" s="40" t="s">
        <v>11</v>
      </c>
      <c r="C16" s="6">
        <v>3600</v>
      </c>
      <c r="D16" s="6">
        <v>1625</v>
      </c>
      <c r="E16" s="6">
        <v>4476</v>
      </c>
      <c r="F16" s="6">
        <v>5753.43</v>
      </c>
      <c r="G16" s="8">
        <v>4124</v>
      </c>
      <c r="H16" s="8">
        <v>3613.41</v>
      </c>
      <c r="I16" s="41">
        <f t="shared" si="0"/>
        <v>23191.84</v>
      </c>
      <c r="J16" s="5">
        <v>6</v>
      </c>
      <c r="K16" s="4">
        <f t="shared" si="1"/>
        <v>3865.3066666666668</v>
      </c>
      <c r="M16" s="29"/>
    </row>
    <row r="17" spans="2:13" x14ac:dyDescent="0.25">
      <c r="B17" s="40" t="s">
        <v>12</v>
      </c>
      <c r="C17" s="6">
        <v>400</v>
      </c>
      <c r="D17" s="6">
        <v>650</v>
      </c>
      <c r="E17" s="6">
        <v>864</v>
      </c>
      <c r="F17" s="7" t="s">
        <v>30</v>
      </c>
      <c r="G17" s="7" t="s">
        <v>70</v>
      </c>
      <c r="H17" s="7" t="s">
        <v>71</v>
      </c>
      <c r="I17" s="41">
        <f t="shared" si="0"/>
        <v>1914</v>
      </c>
      <c r="J17" s="5">
        <v>3</v>
      </c>
      <c r="K17" s="4">
        <f t="shared" si="1"/>
        <v>638</v>
      </c>
      <c r="M17" s="29"/>
    </row>
    <row r="18" spans="2:13" x14ac:dyDescent="0.25">
      <c r="B18" s="40" t="s">
        <v>13</v>
      </c>
      <c r="C18" s="6">
        <v>1600</v>
      </c>
      <c r="D18" s="6">
        <v>1755</v>
      </c>
      <c r="E18" s="8">
        <v>900</v>
      </c>
      <c r="F18" s="6">
        <v>1917.81</v>
      </c>
      <c r="G18" s="7" t="s">
        <v>70</v>
      </c>
      <c r="H18" s="7" t="s">
        <v>71</v>
      </c>
      <c r="I18" s="41">
        <f t="shared" si="0"/>
        <v>6172.8099999999995</v>
      </c>
      <c r="J18" s="5">
        <v>4</v>
      </c>
      <c r="K18" s="4">
        <f t="shared" si="1"/>
        <v>1543.2024999999999</v>
      </c>
      <c r="M18" s="29"/>
    </row>
    <row r="19" spans="2:13" x14ac:dyDescent="0.25">
      <c r="B19" s="40" t="s">
        <v>14</v>
      </c>
      <c r="C19" s="6">
        <v>14800</v>
      </c>
      <c r="D19" s="6">
        <v>40000</v>
      </c>
      <c r="E19" s="6">
        <v>10176</v>
      </c>
      <c r="F19" s="7" t="s">
        <v>30</v>
      </c>
      <c r="G19" s="8">
        <v>24423</v>
      </c>
      <c r="H19" s="7" t="s">
        <v>71</v>
      </c>
      <c r="I19" s="41">
        <f t="shared" si="0"/>
        <v>89399</v>
      </c>
      <c r="J19" s="5">
        <v>4</v>
      </c>
      <c r="K19" s="4">
        <f t="shared" si="1"/>
        <v>22349.75</v>
      </c>
      <c r="M19" s="29"/>
    </row>
    <row r="20" spans="2:13" x14ac:dyDescent="0.25">
      <c r="B20" s="40" t="s">
        <v>15</v>
      </c>
      <c r="C20" s="8">
        <v>220</v>
      </c>
      <c r="D20" s="6">
        <v>520</v>
      </c>
      <c r="E20" s="8">
        <v>426</v>
      </c>
      <c r="F20" s="7" t="s">
        <v>30</v>
      </c>
      <c r="G20" s="7" t="s">
        <v>70</v>
      </c>
      <c r="H20" s="7" t="s">
        <v>71</v>
      </c>
      <c r="I20" s="41">
        <f t="shared" si="0"/>
        <v>1166</v>
      </c>
      <c r="J20" s="5">
        <v>3</v>
      </c>
      <c r="K20" s="4">
        <f t="shared" si="1"/>
        <v>388.66666666666669</v>
      </c>
      <c r="M20" s="29"/>
    </row>
    <row r="21" spans="2:13" x14ac:dyDescent="0.25">
      <c r="B21" s="40" t="s">
        <v>16</v>
      </c>
      <c r="C21" s="6">
        <v>2500</v>
      </c>
      <c r="D21" s="6">
        <v>1105</v>
      </c>
      <c r="E21" s="6">
        <v>2184</v>
      </c>
      <c r="F21" s="6">
        <v>4712.34</v>
      </c>
      <c r="G21" s="8">
        <v>3207</v>
      </c>
      <c r="H21" s="8">
        <v>3142.79</v>
      </c>
      <c r="I21" s="41">
        <f t="shared" si="0"/>
        <v>16851.13</v>
      </c>
      <c r="J21" s="5">
        <v>6</v>
      </c>
      <c r="K21" s="4">
        <f t="shared" si="1"/>
        <v>2808.521666666667</v>
      </c>
      <c r="M21" s="29"/>
    </row>
    <row r="22" spans="2:13" x14ac:dyDescent="0.25">
      <c r="B22" s="40" t="s">
        <v>17</v>
      </c>
      <c r="C22" s="8">
        <v>300</v>
      </c>
      <c r="D22" s="6">
        <v>325</v>
      </c>
      <c r="E22" s="8">
        <v>600</v>
      </c>
      <c r="F22" s="6">
        <v>876.71</v>
      </c>
      <c r="G22" s="7" t="s">
        <v>70</v>
      </c>
      <c r="H22" s="7" t="s">
        <v>71</v>
      </c>
      <c r="I22" s="41">
        <f t="shared" si="0"/>
        <v>2101.71</v>
      </c>
      <c r="J22" s="5">
        <v>4</v>
      </c>
      <c r="K22" s="4">
        <f t="shared" si="1"/>
        <v>525.42750000000001</v>
      </c>
      <c r="M22" s="29"/>
    </row>
    <row r="23" spans="2:13" x14ac:dyDescent="0.25">
      <c r="B23" s="40" t="s">
        <v>18</v>
      </c>
      <c r="C23" s="6">
        <v>680</v>
      </c>
      <c r="D23" s="6">
        <v>910</v>
      </c>
      <c r="E23" s="8">
        <v>700</v>
      </c>
      <c r="F23" s="7" t="s">
        <v>30</v>
      </c>
      <c r="G23" s="7" t="s">
        <v>70</v>
      </c>
      <c r="H23" s="7" t="s">
        <v>71</v>
      </c>
      <c r="I23" s="41">
        <f t="shared" si="0"/>
        <v>2290</v>
      </c>
      <c r="J23" s="5">
        <v>3</v>
      </c>
      <c r="K23" s="4">
        <f t="shared" si="1"/>
        <v>763.33333333333337</v>
      </c>
      <c r="M23" s="29"/>
    </row>
    <row r="24" spans="2:13" x14ac:dyDescent="0.25">
      <c r="B24" s="40" t="s">
        <v>19</v>
      </c>
      <c r="C24" s="8">
        <v>6000</v>
      </c>
      <c r="D24" s="6">
        <v>1300</v>
      </c>
      <c r="E24" s="8">
        <v>5686.86</v>
      </c>
      <c r="F24" s="6">
        <v>12602.74</v>
      </c>
      <c r="G24" s="8">
        <v>2653</v>
      </c>
      <c r="H24" s="8">
        <v>9499.15</v>
      </c>
      <c r="I24" s="41">
        <f t="shared" si="0"/>
        <v>37741.75</v>
      </c>
      <c r="J24" s="5">
        <v>6</v>
      </c>
      <c r="K24" s="4">
        <f t="shared" si="1"/>
        <v>6290.291666666667</v>
      </c>
      <c r="M24" s="29"/>
    </row>
    <row r="25" spans="2:13" x14ac:dyDescent="0.25">
      <c r="B25" s="40" t="s">
        <v>20</v>
      </c>
      <c r="C25" s="6">
        <v>100</v>
      </c>
      <c r="D25" s="6">
        <v>585</v>
      </c>
      <c r="E25" s="6">
        <v>320</v>
      </c>
      <c r="F25" s="6">
        <v>730.59</v>
      </c>
      <c r="G25" s="8">
        <v>397</v>
      </c>
      <c r="H25" s="8">
        <v>468.54</v>
      </c>
      <c r="I25" s="41">
        <f t="shared" si="0"/>
        <v>2601.13</v>
      </c>
      <c r="J25" s="5">
        <v>6</v>
      </c>
      <c r="K25" s="4">
        <f t="shared" si="1"/>
        <v>433.5216666666667</v>
      </c>
      <c r="M25" s="29"/>
    </row>
    <row r="26" spans="2:13" x14ac:dyDescent="0.25">
      <c r="B26" s="40" t="s">
        <v>21</v>
      </c>
      <c r="C26" s="6">
        <v>100</v>
      </c>
      <c r="D26" s="6">
        <v>585</v>
      </c>
      <c r="E26" s="6">
        <v>320</v>
      </c>
      <c r="F26" s="6">
        <v>730.59</v>
      </c>
      <c r="G26" s="8">
        <v>397</v>
      </c>
      <c r="H26" s="8">
        <v>468.54</v>
      </c>
      <c r="I26" s="41">
        <f t="shared" si="0"/>
        <v>2601.13</v>
      </c>
      <c r="J26" s="5">
        <v>6</v>
      </c>
      <c r="K26" s="4">
        <f t="shared" si="1"/>
        <v>433.5216666666667</v>
      </c>
      <c r="M26" s="29"/>
    </row>
    <row r="27" spans="2:13" x14ac:dyDescent="0.25">
      <c r="B27" s="40" t="s">
        <v>22</v>
      </c>
      <c r="C27" s="6">
        <v>340</v>
      </c>
      <c r="D27" s="6">
        <v>585</v>
      </c>
      <c r="E27" s="6">
        <v>320</v>
      </c>
      <c r="F27" s="6">
        <v>730.59</v>
      </c>
      <c r="G27" s="8">
        <v>397</v>
      </c>
      <c r="H27" s="8">
        <v>468.54</v>
      </c>
      <c r="I27" s="41">
        <f t="shared" si="0"/>
        <v>2841.13</v>
      </c>
      <c r="J27" s="5">
        <v>6</v>
      </c>
      <c r="K27" s="4">
        <f t="shared" si="1"/>
        <v>473.5216666666667</v>
      </c>
      <c r="M27" s="29"/>
    </row>
    <row r="28" spans="2:13" x14ac:dyDescent="0.25">
      <c r="B28" s="40" t="s">
        <v>23</v>
      </c>
      <c r="C28" s="6">
        <v>1400</v>
      </c>
      <c r="D28" s="6">
        <v>845</v>
      </c>
      <c r="E28" s="6">
        <v>1094.4000000000001</v>
      </c>
      <c r="F28" s="6">
        <v>1095.8900000000001</v>
      </c>
      <c r="G28" s="8">
        <v>1450</v>
      </c>
      <c r="H28" s="8">
        <v>1069.1199999999999</v>
      </c>
      <c r="I28" s="41">
        <f t="shared" si="0"/>
        <v>6954.41</v>
      </c>
      <c r="J28" s="5">
        <v>6</v>
      </c>
      <c r="K28" s="4">
        <f t="shared" si="1"/>
        <v>1159.0683333333334</v>
      </c>
      <c r="M28" s="29"/>
    </row>
    <row r="29" spans="2:13" x14ac:dyDescent="0.25">
      <c r="B29" s="40" t="s">
        <v>24</v>
      </c>
      <c r="C29" s="6">
        <v>400</v>
      </c>
      <c r="D29" s="6">
        <v>598</v>
      </c>
      <c r="E29" s="6">
        <v>576</v>
      </c>
      <c r="F29" s="7" t="s">
        <v>30</v>
      </c>
      <c r="G29" s="7" t="s">
        <v>70</v>
      </c>
      <c r="H29" s="7" t="s">
        <v>71</v>
      </c>
      <c r="I29" s="41">
        <f t="shared" si="0"/>
        <v>1574</v>
      </c>
      <c r="J29" s="5">
        <v>3</v>
      </c>
      <c r="K29" s="4">
        <f t="shared" si="1"/>
        <v>524.66666666666663</v>
      </c>
      <c r="M29" s="29"/>
    </row>
    <row r="30" spans="2:13" x14ac:dyDescent="0.25">
      <c r="B30" s="40" t="s">
        <v>25</v>
      </c>
      <c r="C30" s="6">
        <v>1000</v>
      </c>
      <c r="D30" s="6">
        <v>1170</v>
      </c>
      <c r="E30" s="6">
        <v>590.4</v>
      </c>
      <c r="F30" s="6">
        <v>1095.8900000000001</v>
      </c>
      <c r="G30" s="7" t="s">
        <v>70</v>
      </c>
      <c r="H30" s="7" t="s">
        <v>71</v>
      </c>
      <c r="I30" s="41">
        <f t="shared" si="0"/>
        <v>3856.29</v>
      </c>
      <c r="J30" s="5">
        <v>4</v>
      </c>
      <c r="K30" s="4">
        <f t="shared" si="1"/>
        <v>964.07249999999999</v>
      </c>
      <c r="M30" s="29"/>
    </row>
    <row r="31" spans="2:13" x14ac:dyDescent="0.25">
      <c r="B31" s="40" t="s">
        <v>26</v>
      </c>
      <c r="C31" s="6">
        <v>550</v>
      </c>
      <c r="D31" s="6">
        <v>910</v>
      </c>
      <c r="E31" s="6">
        <v>1089.5999999999999</v>
      </c>
      <c r="F31" s="6">
        <v>1095.8900000000001</v>
      </c>
      <c r="G31" s="7" t="s">
        <v>70</v>
      </c>
      <c r="H31" s="7" t="s">
        <v>71</v>
      </c>
      <c r="I31" s="41">
        <f t="shared" si="0"/>
        <v>3645.49</v>
      </c>
      <c r="J31" s="5">
        <v>4</v>
      </c>
      <c r="K31" s="4">
        <f t="shared" si="1"/>
        <v>911.37249999999995</v>
      </c>
      <c r="M31" s="29"/>
    </row>
    <row r="32" spans="2:13" x14ac:dyDescent="0.25">
      <c r="B32" s="40" t="s">
        <v>90</v>
      </c>
      <c r="C32" s="6">
        <v>1400</v>
      </c>
      <c r="D32" s="6">
        <v>1235</v>
      </c>
      <c r="E32" s="6">
        <v>1572</v>
      </c>
      <c r="F32" s="6">
        <v>547.95000000000005</v>
      </c>
      <c r="G32" s="8">
        <v>1173</v>
      </c>
      <c r="H32" s="8">
        <v>1065.3900000000001</v>
      </c>
      <c r="I32" s="41">
        <f t="shared" si="0"/>
        <v>6993.34</v>
      </c>
      <c r="J32" s="5">
        <v>6</v>
      </c>
      <c r="K32" s="4">
        <f t="shared" si="1"/>
        <v>1165.5566666666666</v>
      </c>
      <c r="M32" s="29"/>
    </row>
    <row r="33" spans="2:13" x14ac:dyDescent="0.25">
      <c r="B33" s="40" t="s">
        <v>27</v>
      </c>
      <c r="C33" s="7" t="s">
        <v>30</v>
      </c>
      <c r="D33" s="7" t="s">
        <v>30</v>
      </c>
      <c r="E33" s="6">
        <v>1728</v>
      </c>
      <c r="F33" s="7" t="s">
        <v>30</v>
      </c>
      <c r="G33" s="8">
        <v>2129</v>
      </c>
      <c r="H33" s="8">
        <v>3540</v>
      </c>
      <c r="I33" s="41">
        <f t="shared" si="0"/>
        <v>7397</v>
      </c>
      <c r="J33" s="5">
        <v>3</v>
      </c>
      <c r="K33" s="4">
        <f t="shared" si="1"/>
        <v>2465.6666666666665</v>
      </c>
      <c r="M33" s="29"/>
    </row>
    <row r="34" spans="2:13" x14ac:dyDescent="0.25">
      <c r="B34" s="40" t="s">
        <v>28</v>
      </c>
      <c r="C34" s="7" t="s">
        <v>30</v>
      </c>
      <c r="D34" s="6">
        <v>10306.049999999999</v>
      </c>
      <c r="E34" s="7" t="s">
        <v>30</v>
      </c>
      <c r="F34" s="6">
        <v>9000</v>
      </c>
      <c r="G34" s="8">
        <v>10000</v>
      </c>
      <c r="H34" s="8">
        <v>14573.62</v>
      </c>
      <c r="I34" s="41">
        <f t="shared" si="0"/>
        <v>43879.67</v>
      </c>
      <c r="J34" s="5">
        <v>4</v>
      </c>
      <c r="K34" s="4">
        <f t="shared" si="1"/>
        <v>10969.9175</v>
      </c>
      <c r="M34" s="29"/>
    </row>
    <row r="36" spans="2:13" x14ac:dyDescent="0.25">
      <c r="B36" s="65" t="s">
        <v>38</v>
      </c>
      <c r="C36" s="65"/>
      <c r="D36" s="65"/>
      <c r="E36" s="65"/>
      <c r="F36" s="65"/>
      <c r="G36" s="65"/>
      <c r="H36" s="65"/>
      <c r="I36" s="65"/>
      <c r="J36" s="65"/>
      <c r="K36" s="65"/>
    </row>
    <row r="37" spans="2:13" x14ac:dyDescent="0.25">
      <c r="B37" s="11" t="s">
        <v>35</v>
      </c>
      <c r="C37" s="20" t="s">
        <v>74</v>
      </c>
      <c r="D37" s="20" t="s">
        <v>75</v>
      </c>
      <c r="E37" s="20" t="s">
        <v>76</v>
      </c>
      <c r="F37" s="20" t="s">
        <v>77</v>
      </c>
      <c r="G37" s="20" t="s">
        <v>78</v>
      </c>
      <c r="H37" s="20" t="s">
        <v>79</v>
      </c>
      <c r="I37" s="12" t="s">
        <v>32</v>
      </c>
      <c r="J37" s="12" t="s">
        <v>33</v>
      </c>
      <c r="K37" s="12" t="s">
        <v>37</v>
      </c>
    </row>
    <row r="38" spans="2:13" x14ac:dyDescent="0.25">
      <c r="B38" s="40" t="s">
        <v>7</v>
      </c>
      <c r="C38" s="4">
        <v>2578.34</v>
      </c>
      <c r="D38" s="4">
        <v>618.15</v>
      </c>
      <c r="E38" s="4">
        <v>1500</v>
      </c>
      <c r="F38" s="4">
        <v>2000</v>
      </c>
      <c r="G38" s="4">
        <v>1139</v>
      </c>
      <c r="H38" s="4">
        <v>1156</v>
      </c>
      <c r="I38" s="41">
        <f>SUM(C38:H38)</f>
        <v>8991.49</v>
      </c>
      <c r="J38" s="3">
        <v>6</v>
      </c>
      <c r="K38" s="4">
        <f>I38/J38</f>
        <v>1498.5816666666667</v>
      </c>
    </row>
    <row r="39" spans="2:13" x14ac:dyDescent="0.25">
      <c r="B39" s="40" t="s">
        <v>11</v>
      </c>
      <c r="C39" s="4">
        <v>2578.34</v>
      </c>
      <c r="D39" s="4">
        <v>910</v>
      </c>
      <c r="E39" s="4">
        <v>1650</v>
      </c>
      <c r="F39" s="4">
        <v>2000</v>
      </c>
      <c r="G39" s="4">
        <v>851</v>
      </c>
      <c r="H39" s="4">
        <v>785.2</v>
      </c>
      <c r="I39" s="41">
        <f t="shared" ref="I39:I45" si="2">SUM(C39:H39)</f>
        <v>8774.5400000000009</v>
      </c>
      <c r="J39" s="3">
        <v>6</v>
      </c>
      <c r="K39" s="4">
        <f t="shared" ref="K39:K46" si="3">I39/J39</f>
        <v>1462.4233333333334</v>
      </c>
    </row>
    <row r="40" spans="2:13" x14ac:dyDescent="0.25">
      <c r="B40" s="40" t="s">
        <v>13</v>
      </c>
      <c r="C40" s="4">
        <v>644.59</v>
      </c>
      <c r="D40" s="4">
        <v>975</v>
      </c>
      <c r="E40" s="4">
        <v>750</v>
      </c>
      <c r="F40" s="4">
        <v>1000</v>
      </c>
      <c r="G40" s="9" t="s">
        <v>71</v>
      </c>
      <c r="H40" s="9" t="s">
        <v>71</v>
      </c>
      <c r="I40" s="41">
        <f t="shared" si="2"/>
        <v>3369.59</v>
      </c>
      <c r="J40" s="3">
        <v>4</v>
      </c>
      <c r="K40" s="4">
        <f t="shared" si="3"/>
        <v>842.39750000000004</v>
      </c>
    </row>
    <row r="41" spans="2:13" x14ac:dyDescent="0.25">
      <c r="B41" s="40" t="s">
        <v>15</v>
      </c>
      <c r="C41" s="4">
        <v>773.51</v>
      </c>
      <c r="D41" s="4">
        <v>455</v>
      </c>
      <c r="E41" s="4">
        <v>370</v>
      </c>
      <c r="F41" s="4">
        <v>400</v>
      </c>
      <c r="G41" s="9" t="s">
        <v>70</v>
      </c>
      <c r="H41" s="9" t="s">
        <v>71</v>
      </c>
      <c r="I41" s="41">
        <f t="shared" si="2"/>
        <v>1998.51</v>
      </c>
      <c r="J41" s="3">
        <v>4</v>
      </c>
      <c r="K41" s="4">
        <f t="shared" si="3"/>
        <v>499.6275</v>
      </c>
    </row>
    <row r="42" spans="2:13" x14ac:dyDescent="0.25">
      <c r="B42" s="40" t="s">
        <v>36</v>
      </c>
      <c r="C42" s="4">
        <v>773.51</v>
      </c>
      <c r="D42" s="4">
        <v>312</v>
      </c>
      <c r="E42" s="4">
        <v>390</v>
      </c>
      <c r="F42" s="4">
        <v>400</v>
      </c>
      <c r="G42" s="38">
        <v>406</v>
      </c>
      <c r="H42" s="4">
        <v>373.08</v>
      </c>
      <c r="I42" s="41">
        <f t="shared" si="2"/>
        <v>2654.59</v>
      </c>
      <c r="J42" s="3">
        <v>6</v>
      </c>
      <c r="K42" s="4">
        <f t="shared" si="3"/>
        <v>442.43166666666667</v>
      </c>
    </row>
    <row r="43" spans="2:13" x14ac:dyDescent="0.25">
      <c r="B43" s="40" t="s">
        <v>23</v>
      </c>
      <c r="C43" s="4">
        <v>1418.08</v>
      </c>
      <c r="D43" s="4">
        <v>455</v>
      </c>
      <c r="E43" s="4">
        <v>1310</v>
      </c>
      <c r="F43" s="4">
        <v>1000</v>
      </c>
      <c r="G43" s="4">
        <v>257</v>
      </c>
      <c r="H43" s="4">
        <v>250.43</v>
      </c>
      <c r="I43" s="41">
        <f t="shared" si="2"/>
        <v>4690.51</v>
      </c>
      <c r="J43" s="3">
        <v>6</v>
      </c>
      <c r="K43" s="4">
        <f t="shared" si="3"/>
        <v>781.75166666666667</v>
      </c>
    </row>
    <row r="44" spans="2:13" x14ac:dyDescent="0.25">
      <c r="B44" s="40" t="s">
        <v>24</v>
      </c>
      <c r="C44" s="4">
        <v>773.51</v>
      </c>
      <c r="D44" s="9" t="s">
        <v>30</v>
      </c>
      <c r="E44" s="4">
        <v>300</v>
      </c>
      <c r="F44" s="4">
        <v>400</v>
      </c>
      <c r="G44" s="9" t="s">
        <v>70</v>
      </c>
      <c r="H44" s="9" t="s">
        <v>71</v>
      </c>
      <c r="I44" s="41">
        <f t="shared" si="2"/>
        <v>1473.51</v>
      </c>
      <c r="J44" s="3">
        <v>3</v>
      </c>
      <c r="K44" s="4">
        <f t="shared" si="3"/>
        <v>491.17</v>
      </c>
    </row>
    <row r="45" spans="2:13" x14ac:dyDescent="0.25">
      <c r="B45" s="40" t="s">
        <v>90</v>
      </c>
      <c r="C45" s="4">
        <v>1289.17</v>
      </c>
      <c r="D45" s="4">
        <v>650</v>
      </c>
      <c r="E45" s="4">
        <v>1200</v>
      </c>
      <c r="F45" s="4">
        <v>1000</v>
      </c>
      <c r="G45" s="36">
        <v>233</v>
      </c>
      <c r="H45" s="4">
        <v>448</v>
      </c>
      <c r="I45" s="41">
        <f t="shared" si="2"/>
        <v>4820.17</v>
      </c>
      <c r="J45" s="3">
        <v>6</v>
      </c>
      <c r="K45" s="4">
        <f t="shared" si="3"/>
        <v>803.36166666666668</v>
      </c>
    </row>
    <row r="46" spans="2:13" x14ac:dyDescent="0.25">
      <c r="B46" s="40" t="s">
        <v>28</v>
      </c>
      <c r="C46" s="4">
        <v>4512.2</v>
      </c>
      <c r="D46" s="4">
        <v>2999.14</v>
      </c>
      <c r="E46" s="9" t="s">
        <v>30</v>
      </c>
      <c r="F46" s="4">
        <v>3600</v>
      </c>
      <c r="G46" s="4">
        <v>2818.56</v>
      </c>
      <c r="H46" s="9" t="s">
        <v>71</v>
      </c>
      <c r="I46" s="41">
        <f>SUM(C46:H46)</f>
        <v>13929.9</v>
      </c>
      <c r="J46" s="3">
        <v>4</v>
      </c>
      <c r="K46" s="4">
        <f t="shared" si="3"/>
        <v>3482.4749999999999</v>
      </c>
    </row>
    <row r="49" spans="2:11" x14ac:dyDescent="0.25">
      <c r="B49" s="66" t="s">
        <v>89</v>
      </c>
      <c r="C49" s="66"/>
      <c r="D49" s="66"/>
      <c r="E49" s="66"/>
      <c r="F49" s="66"/>
      <c r="G49" s="66"/>
      <c r="H49" s="66"/>
      <c r="I49" s="39"/>
      <c r="J49" s="39"/>
    </row>
    <row r="50" spans="2:11" x14ac:dyDescent="0.25">
      <c r="B50" s="14" t="s">
        <v>39</v>
      </c>
      <c r="C50" s="14" t="s">
        <v>29</v>
      </c>
      <c r="D50" s="14" t="s">
        <v>31</v>
      </c>
      <c r="E50" s="15" t="s">
        <v>40</v>
      </c>
      <c r="F50" s="14" t="s">
        <v>92</v>
      </c>
      <c r="G50" s="15" t="s">
        <v>42</v>
      </c>
      <c r="H50" s="15" t="s">
        <v>33</v>
      </c>
      <c r="I50" s="14" t="s">
        <v>43</v>
      </c>
      <c r="K50" s="29"/>
    </row>
    <row r="51" spans="2:11" x14ac:dyDescent="0.25">
      <c r="B51" s="40" t="s">
        <v>0</v>
      </c>
      <c r="C51" s="4">
        <v>7000</v>
      </c>
      <c r="D51" s="4">
        <v>19000</v>
      </c>
      <c r="E51" s="18" t="s">
        <v>41</v>
      </c>
      <c r="F51" s="6">
        <v>10000</v>
      </c>
      <c r="G51" s="42">
        <f>SUM(C51:F51)</f>
        <v>36000</v>
      </c>
      <c r="H51" s="1">
        <v>3</v>
      </c>
      <c r="I51" s="17">
        <f t="shared" ref="I51:I80" si="4">G51/H51</f>
        <v>12000</v>
      </c>
      <c r="J51" s="29"/>
      <c r="K51" s="29"/>
    </row>
    <row r="52" spans="2:11" x14ac:dyDescent="0.25">
      <c r="B52" s="40" t="s">
        <v>1</v>
      </c>
      <c r="C52" s="4">
        <v>15000</v>
      </c>
      <c r="D52" s="4">
        <v>10000</v>
      </c>
      <c r="E52" s="6">
        <v>9666.67</v>
      </c>
      <c r="F52" s="6">
        <v>2500</v>
      </c>
      <c r="G52" s="42">
        <f t="shared" ref="G52:G79" si="5">SUM(C52:F52)</f>
        <v>37166.67</v>
      </c>
      <c r="H52" s="1">
        <v>4</v>
      </c>
      <c r="I52" s="17">
        <f t="shared" si="4"/>
        <v>9291.6674999999996</v>
      </c>
      <c r="J52" s="29"/>
      <c r="K52" s="29"/>
    </row>
    <row r="53" spans="2:11" x14ac:dyDescent="0.25">
      <c r="B53" s="40" t="s">
        <v>2</v>
      </c>
      <c r="C53" s="4">
        <v>2100</v>
      </c>
      <c r="D53" s="4">
        <v>1000</v>
      </c>
      <c r="E53" s="6">
        <v>4728.12</v>
      </c>
      <c r="F53" s="6">
        <v>5000</v>
      </c>
      <c r="G53" s="42">
        <f t="shared" si="5"/>
        <v>12828.119999999999</v>
      </c>
      <c r="H53" s="1">
        <v>4</v>
      </c>
      <c r="I53" s="17">
        <f t="shared" si="4"/>
        <v>3207.0299999999997</v>
      </c>
      <c r="J53" s="29"/>
      <c r="K53" s="29"/>
    </row>
    <row r="54" spans="2:11" x14ac:dyDescent="0.25">
      <c r="B54" s="40" t="s">
        <v>3</v>
      </c>
      <c r="C54" s="4">
        <v>1550</v>
      </c>
      <c r="D54" s="16" t="s">
        <v>41</v>
      </c>
      <c r="E54" s="6">
        <v>6940.02</v>
      </c>
      <c r="F54" s="6">
        <v>1000</v>
      </c>
      <c r="G54" s="42">
        <f t="shared" si="5"/>
        <v>9490.02</v>
      </c>
      <c r="H54" s="1">
        <v>3</v>
      </c>
      <c r="I54" s="17">
        <f t="shared" si="4"/>
        <v>3163.34</v>
      </c>
      <c r="J54" s="29"/>
      <c r="K54" s="29"/>
    </row>
    <row r="55" spans="2:11" x14ac:dyDescent="0.25">
      <c r="B55" s="40" t="s">
        <v>4</v>
      </c>
      <c r="C55" s="4">
        <v>3300</v>
      </c>
      <c r="D55" s="4">
        <v>2500</v>
      </c>
      <c r="E55" s="6">
        <v>9400</v>
      </c>
      <c r="F55" s="6">
        <v>5000</v>
      </c>
      <c r="G55" s="42">
        <f t="shared" si="5"/>
        <v>20200</v>
      </c>
      <c r="H55" s="1">
        <v>4</v>
      </c>
      <c r="I55" s="17">
        <f t="shared" si="4"/>
        <v>5050</v>
      </c>
      <c r="J55" s="29"/>
      <c r="K55" s="29"/>
    </row>
    <row r="56" spans="2:11" x14ac:dyDescent="0.25">
      <c r="B56" s="40" t="s">
        <v>5</v>
      </c>
      <c r="C56" s="4">
        <v>1000</v>
      </c>
      <c r="D56" s="4">
        <v>1000</v>
      </c>
      <c r="E56" s="6">
        <v>7100</v>
      </c>
      <c r="F56" s="6">
        <v>1500</v>
      </c>
      <c r="G56" s="42">
        <f t="shared" si="5"/>
        <v>10600</v>
      </c>
      <c r="H56" s="1">
        <v>4</v>
      </c>
      <c r="I56" s="17">
        <f t="shared" si="4"/>
        <v>2650</v>
      </c>
      <c r="J56" s="29"/>
      <c r="K56" s="29"/>
    </row>
    <row r="57" spans="2:11" x14ac:dyDescent="0.25">
      <c r="B57" s="40" t="s">
        <v>6</v>
      </c>
      <c r="C57" s="4">
        <v>2750</v>
      </c>
      <c r="D57" s="16" t="s">
        <v>41</v>
      </c>
      <c r="E57" s="6">
        <v>2000</v>
      </c>
      <c r="F57" s="6">
        <v>1500</v>
      </c>
      <c r="G57" s="42">
        <f t="shared" si="5"/>
        <v>6250</v>
      </c>
      <c r="H57" s="1">
        <v>3</v>
      </c>
      <c r="I57" s="17">
        <f t="shared" si="4"/>
        <v>2083.3333333333335</v>
      </c>
      <c r="J57" s="29"/>
      <c r="K57" s="29"/>
    </row>
    <row r="58" spans="2:11" x14ac:dyDescent="0.25">
      <c r="B58" s="40" t="s">
        <v>7</v>
      </c>
      <c r="C58" s="4">
        <v>15000</v>
      </c>
      <c r="D58" s="4">
        <v>10000</v>
      </c>
      <c r="E58" s="6">
        <v>12300</v>
      </c>
      <c r="F58" s="6">
        <v>2000</v>
      </c>
      <c r="G58" s="42">
        <f t="shared" si="5"/>
        <v>39300</v>
      </c>
      <c r="H58" s="1">
        <v>4</v>
      </c>
      <c r="I58" s="17">
        <f t="shared" si="4"/>
        <v>9825</v>
      </c>
      <c r="J58" s="29"/>
      <c r="K58" s="29"/>
    </row>
    <row r="59" spans="2:11" x14ac:dyDescent="0.25">
      <c r="B59" s="40" t="s">
        <v>8</v>
      </c>
      <c r="C59" s="4">
        <v>1900</v>
      </c>
      <c r="D59" s="4">
        <v>1000</v>
      </c>
      <c r="E59" s="6">
        <v>8000</v>
      </c>
      <c r="F59" s="6">
        <v>2500</v>
      </c>
      <c r="G59" s="42">
        <f t="shared" si="5"/>
        <v>13400</v>
      </c>
      <c r="H59" s="1">
        <v>4</v>
      </c>
      <c r="I59" s="17">
        <f t="shared" si="4"/>
        <v>3350</v>
      </c>
      <c r="J59" s="29"/>
      <c r="K59" s="29"/>
    </row>
    <row r="60" spans="2:11" x14ac:dyDescent="0.25">
      <c r="B60" s="40" t="s">
        <v>9</v>
      </c>
      <c r="C60" s="4">
        <v>2900</v>
      </c>
      <c r="D60" s="4">
        <v>1000</v>
      </c>
      <c r="E60" s="6">
        <v>22614.31</v>
      </c>
      <c r="F60" s="6">
        <v>5000</v>
      </c>
      <c r="G60" s="42">
        <f t="shared" si="5"/>
        <v>31514.31</v>
      </c>
      <c r="H60" s="1">
        <v>4</v>
      </c>
      <c r="I60" s="17">
        <f t="shared" si="4"/>
        <v>7878.5775000000003</v>
      </c>
      <c r="J60" s="29"/>
      <c r="K60" s="29"/>
    </row>
    <row r="61" spans="2:11" x14ac:dyDescent="0.25">
      <c r="B61" s="40" t="s">
        <v>10</v>
      </c>
      <c r="C61" s="4">
        <v>20600</v>
      </c>
      <c r="D61" s="4">
        <v>23000</v>
      </c>
      <c r="E61" s="6">
        <v>20220.37</v>
      </c>
      <c r="F61" s="6">
        <v>15000</v>
      </c>
      <c r="G61" s="42">
        <f t="shared" si="5"/>
        <v>78820.37</v>
      </c>
      <c r="H61" s="1">
        <v>4</v>
      </c>
      <c r="I61" s="17">
        <f t="shared" si="4"/>
        <v>19705.092499999999</v>
      </c>
      <c r="J61" s="29"/>
      <c r="K61" s="29"/>
    </row>
    <row r="62" spans="2:11" x14ac:dyDescent="0.25">
      <c r="B62" s="40" t="s">
        <v>11</v>
      </c>
      <c r="C62" s="4">
        <v>2075</v>
      </c>
      <c r="D62" s="4">
        <v>10000</v>
      </c>
      <c r="E62" s="6">
        <v>10000</v>
      </c>
      <c r="F62" s="6">
        <v>3000</v>
      </c>
      <c r="G62" s="42">
        <f t="shared" si="5"/>
        <v>25075</v>
      </c>
      <c r="H62" s="1">
        <v>4</v>
      </c>
      <c r="I62" s="17">
        <f t="shared" si="4"/>
        <v>6268.75</v>
      </c>
      <c r="J62" s="29"/>
      <c r="K62" s="29"/>
    </row>
    <row r="63" spans="2:11" x14ac:dyDescent="0.25">
      <c r="B63" s="40" t="s">
        <v>12</v>
      </c>
      <c r="C63" s="4">
        <v>925</v>
      </c>
      <c r="D63" s="4">
        <v>1000</v>
      </c>
      <c r="E63" s="6">
        <v>5963</v>
      </c>
      <c r="F63" s="6">
        <v>1000</v>
      </c>
      <c r="G63" s="42">
        <f t="shared" si="5"/>
        <v>8888</v>
      </c>
      <c r="H63" s="1">
        <v>4</v>
      </c>
      <c r="I63" s="17">
        <f t="shared" si="4"/>
        <v>2222</v>
      </c>
      <c r="J63" s="29"/>
      <c r="K63" s="29"/>
    </row>
    <row r="64" spans="2:11" x14ac:dyDescent="0.25">
      <c r="B64" s="40" t="s">
        <v>13</v>
      </c>
      <c r="C64" s="4">
        <v>1000</v>
      </c>
      <c r="D64" s="4">
        <v>1000</v>
      </c>
      <c r="E64" s="6">
        <v>3870</v>
      </c>
      <c r="F64" s="6">
        <v>1000</v>
      </c>
      <c r="G64" s="42">
        <f t="shared" si="5"/>
        <v>6870</v>
      </c>
      <c r="H64" s="1">
        <v>4</v>
      </c>
      <c r="I64" s="17">
        <f t="shared" si="4"/>
        <v>1717.5</v>
      </c>
      <c r="J64" s="29"/>
      <c r="K64" s="29"/>
    </row>
    <row r="65" spans="2:11" x14ac:dyDescent="0.25">
      <c r="B65" s="40" t="s">
        <v>14</v>
      </c>
      <c r="C65" s="4">
        <v>27500</v>
      </c>
      <c r="D65" s="4">
        <v>40000</v>
      </c>
      <c r="E65" s="6">
        <v>14305</v>
      </c>
      <c r="F65" s="6">
        <v>20000</v>
      </c>
      <c r="G65" s="42">
        <f t="shared" si="5"/>
        <v>101805</v>
      </c>
      <c r="H65" s="1">
        <v>4</v>
      </c>
      <c r="I65" s="17">
        <f t="shared" si="4"/>
        <v>25451.25</v>
      </c>
      <c r="J65" s="29"/>
      <c r="K65" s="29"/>
    </row>
    <row r="66" spans="2:11" x14ac:dyDescent="0.25">
      <c r="B66" s="40" t="s">
        <v>15</v>
      </c>
      <c r="C66" s="4">
        <v>1000</v>
      </c>
      <c r="D66" s="4">
        <v>500</v>
      </c>
      <c r="E66" s="6">
        <v>3750</v>
      </c>
      <c r="F66" s="6">
        <v>5000</v>
      </c>
      <c r="G66" s="42">
        <f t="shared" si="5"/>
        <v>10250</v>
      </c>
      <c r="H66" s="1">
        <v>4</v>
      </c>
      <c r="I66" s="17">
        <f t="shared" si="4"/>
        <v>2562.5</v>
      </c>
      <c r="J66" s="29"/>
      <c r="K66" s="29"/>
    </row>
    <row r="67" spans="2:11" x14ac:dyDescent="0.25">
      <c r="B67" s="40" t="s">
        <v>16</v>
      </c>
      <c r="C67" s="4">
        <v>1000</v>
      </c>
      <c r="D67" s="4">
        <v>3000</v>
      </c>
      <c r="E67" s="6">
        <v>4000</v>
      </c>
      <c r="F67" s="6">
        <v>1000</v>
      </c>
      <c r="G67" s="42">
        <f t="shared" si="5"/>
        <v>9000</v>
      </c>
      <c r="H67" s="1">
        <v>4</v>
      </c>
      <c r="I67" s="17">
        <f t="shared" si="4"/>
        <v>2250</v>
      </c>
      <c r="J67" s="29"/>
      <c r="K67" s="29"/>
    </row>
    <row r="68" spans="2:11" x14ac:dyDescent="0.25">
      <c r="B68" s="40" t="s">
        <v>17</v>
      </c>
      <c r="C68" s="16" t="s">
        <v>41</v>
      </c>
      <c r="D68" s="4">
        <v>500</v>
      </c>
      <c r="E68" s="6">
        <v>2000</v>
      </c>
      <c r="F68" s="6">
        <v>500</v>
      </c>
      <c r="G68" s="42">
        <f t="shared" si="5"/>
        <v>3000</v>
      </c>
      <c r="H68" s="1">
        <v>3</v>
      </c>
      <c r="I68" s="17">
        <f t="shared" si="4"/>
        <v>1000</v>
      </c>
      <c r="J68" s="29"/>
      <c r="K68" s="29"/>
    </row>
    <row r="69" spans="2:11" x14ac:dyDescent="0.25">
      <c r="B69" s="40" t="s">
        <v>18</v>
      </c>
      <c r="C69" s="4">
        <v>1000</v>
      </c>
      <c r="D69" s="4">
        <v>1000</v>
      </c>
      <c r="E69" s="6">
        <v>2000</v>
      </c>
      <c r="F69" s="6">
        <v>1000</v>
      </c>
      <c r="G69" s="42">
        <f t="shared" si="5"/>
        <v>5000</v>
      </c>
      <c r="H69" s="1">
        <v>4</v>
      </c>
      <c r="I69" s="17">
        <f t="shared" si="4"/>
        <v>1250</v>
      </c>
      <c r="J69" s="29"/>
      <c r="K69" s="29"/>
    </row>
    <row r="70" spans="2:11" x14ac:dyDescent="0.25">
      <c r="B70" s="40" t="s">
        <v>19</v>
      </c>
      <c r="C70" s="16" t="s">
        <v>41</v>
      </c>
      <c r="D70" s="4">
        <v>4000</v>
      </c>
      <c r="E70" s="6">
        <v>8000</v>
      </c>
      <c r="F70" s="6">
        <v>2500</v>
      </c>
      <c r="G70" s="42">
        <f t="shared" si="5"/>
        <v>14500</v>
      </c>
      <c r="H70" s="1">
        <v>3</v>
      </c>
      <c r="I70" s="17">
        <f t="shared" si="4"/>
        <v>4833.333333333333</v>
      </c>
      <c r="J70" s="29"/>
      <c r="K70" s="29"/>
    </row>
    <row r="71" spans="2:11" x14ac:dyDescent="0.25">
      <c r="B71" s="40" t="s">
        <v>20</v>
      </c>
      <c r="C71" s="4">
        <v>1050</v>
      </c>
      <c r="D71" s="4">
        <v>666.66</v>
      </c>
      <c r="E71" s="6">
        <v>1055</v>
      </c>
      <c r="F71" s="6">
        <v>1000</v>
      </c>
      <c r="G71" s="42">
        <f t="shared" si="5"/>
        <v>3771.66</v>
      </c>
      <c r="H71" s="1">
        <v>4</v>
      </c>
      <c r="I71" s="17">
        <f t="shared" si="4"/>
        <v>942.91499999999996</v>
      </c>
      <c r="J71" s="29"/>
      <c r="K71" s="29"/>
    </row>
    <row r="72" spans="2:11" x14ac:dyDescent="0.25">
      <c r="B72" s="40" t="s">
        <v>21</v>
      </c>
      <c r="C72" s="4">
        <v>1000</v>
      </c>
      <c r="D72" s="4">
        <v>666.66</v>
      </c>
      <c r="E72" s="6">
        <v>1055</v>
      </c>
      <c r="F72" s="36">
        <v>1000</v>
      </c>
      <c r="G72" s="42">
        <f t="shared" si="5"/>
        <v>3721.66</v>
      </c>
      <c r="H72" s="1">
        <v>4</v>
      </c>
      <c r="I72" s="17">
        <f t="shared" si="4"/>
        <v>930.41499999999996</v>
      </c>
      <c r="J72" s="29"/>
      <c r="K72" s="29"/>
    </row>
    <row r="73" spans="2:11" x14ac:dyDescent="0.25">
      <c r="B73" s="40" t="s">
        <v>22</v>
      </c>
      <c r="C73" s="4">
        <v>1500</v>
      </c>
      <c r="D73" s="4">
        <v>666.66</v>
      </c>
      <c r="E73" s="6">
        <v>1055</v>
      </c>
      <c r="F73" s="36">
        <v>1000</v>
      </c>
      <c r="G73" s="42">
        <f t="shared" si="5"/>
        <v>4221.66</v>
      </c>
      <c r="H73" s="1">
        <v>4</v>
      </c>
      <c r="I73" s="17">
        <f t="shared" si="4"/>
        <v>1055.415</v>
      </c>
      <c r="J73" s="29"/>
      <c r="K73" s="29"/>
    </row>
    <row r="74" spans="2:11" x14ac:dyDescent="0.25">
      <c r="B74" s="40" t="s">
        <v>23</v>
      </c>
      <c r="C74" s="4">
        <v>1000</v>
      </c>
      <c r="D74" s="4">
        <v>3000</v>
      </c>
      <c r="E74" s="6">
        <v>4500</v>
      </c>
      <c r="F74" s="6">
        <v>2500</v>
      </c>
      <c r="G74" s="42">
        <f t="shared" si="5"/>
        <v>11000</v>
      </c>
      <c r="H74" s="1">
        <v>4</v>
      </c>
      <c r="I74" s="17">
        <f t="shared" si="4"/>
        <v>2750</v>
      </c>
      <c r="J74" s="29"/>
      <c r="K74" s="29"/>
    </row>
    <row r="75" spans="2:11" x14ac:dyDescent="0.25">
      <c r="B75" s="40" t="s">
        <v>24</v>
      </c>
      <c r="C75" s="4">
        <v>1500</v>
      </c>
      <c r="D75" s="4">
        <v>500</v>
      </c>
      <c r="E75" s="6">
        <v>2000</v>
      </c>
      <c r="F75" s="6">
        <v>1000</v>
      </c>
      <c r="G75" s="42">
        <f t="shared" si="5"/>
        <v>5000</v>
      </c>
      <c r="H75" s="1">
        <v>4</v>
      </c>
      <c r="I75" s="17">
        <f t="shared" si="4"/>
        <v>1250</v>
      </c>
      <c r="J75" s="29"/>
      <c r="K75" s="29"/>
    </row>
    <row r="76" spans="2:11" x14ac:dyDescent="0.25">
      <c r="B76" s="40" t="s">
        <v>25</v>
      </c>
      <c r="C76" s="4">
        <v>2500</v>
      </c>
      <c r="D76" s="4">
        <v>2000</v>
      </c>
      <c r="E76" s="6">
        <v>1600</v>
      </c>
      <c r="F76" s="6">
        <v>2000</v>
      </c>
      <c r="G76" s="42">
        <f t="shared" si="5"/>
        <v>8100</v>
      </c>
      <c r="H76" s="1">
        <v>4</v>
      </c>
      <c r="I76" s="17">
        <f t="shared" si="4"/>
        <v>2025</v>
      </c>
      <c r="J76" s="29"/>
      <c r="K76" s="29"/>
    </row>
    <row r="77" spans="2:11" x14ac:dyDescent="0.25">
      <c r="B77" s="40" t="s">
        <v>26</v>
      </c>
      <c r="C77" s="4">
        <v>3750</v>
      </c>
      <c r="D77" s="4">
        <v>1000</v>
      </c>
      <c r="E77" s="6">
        <v>3333.33</v>
      </c>
      <c r="F77" s="6">
        <v>2000</v>
      </c>
      <c r="G77" s="42">
        <f t="shared" si="5"/>
        <v>10083.33</v>
      </c>
      <c r="H77" s="1">
        <v>4</v>
      </c>
      <c r="I77" s="17">
        <f t="shared" si="4"/>
        <v>2520.8325</v>
      </c>
      <c r="J77" s="29"/>
      <c r="K77" s="29"/>
    </row>
    <row r="78" spans="2:11" x14ac:dyDescent="0.25">
      <c r="B78" s="40" t="s">
        <v>91</v>
      </c>
      <c r="C78" s="4">
        <v>1000</v>
      </c>
      <c r="D78" s="4">
        <v>1000</v>
      </c>
      <c r="E78" s="6">
        <v>1000</v>
      </c>
      <c r="F78" s="18" t="s">
        <v>41</v>
      </c>
      <c r="G78" s="42">
        <f t="shared" si="5"/>
        <v>3000</v>
      </c>
      <c r="H78" s="1">
        <v>3</v>
      </c>
      <c r="I78" s="17">
        <f t="shared" si="4"/>
        <v>1000</v>
      </c>
      <c r="J78" s="29"/>
      <c r="K78" s="29"/>
    </row>
    <row r="79" spans="2:11" x14ac:dyDescent="0.25">
      <c r="B79" s="40" t="s">
        <v>90</v>
      </c>
      <c r="C79" s="4">
        <v>1500</v>
      </c>
      <c r="D79" s="4">
        <v>1000</v>
      </c>
      <c r="E79" s="6">
        <v>5000</v>
      </c>
      <c r="F79" s="6">
        <v>1500</v>
      </c>
      <c r="G79" s="42">
        <f t="shared" si="5"/>
        <v>9000</v>
      </c>
      <c r="H79" s="1">
        <v>4</v>
      </c>
      <c r="I79" s="17">
        <f t="shared" si="4"/>
        <v>2250</v>
      </c>
      <c r="J79" s="29"/>
      <c r="K79" s="29"/>
    </row>
    <row r="80" spans="2:11" x14ac:dyDescent="0.25">
      <c r="B80" s="40" t="s">
        <v>28</v>
      </c>
      <c r="C80" s="49" t="s">
        <v>93</v>
      </c>
      <c r="D80" s="4">
        <v>5187.5</v>
      </c>
      <c r="E80" s="50" t="s">
        <v>94</v>
      </c>
      <c r="F80" s="6">
        <v>5000</v>
      </c>
      <c r="G80" s="42">
        <f>SUM(C80:F80)</f>
        <v>10187.5</v>
      </c>
      <c r="H80" s="1">
        <v>4</v>
      </c>
      <c r="I80" s="17">
        <f t="shared" si="4"/>
        <v>2546.875</v>
      </c>
      <c r="J80" s="29"/>
      <c r="K80" s="29"/>
    </row>
    <row r="83" spans="2:11" x14ac:dyDescent="0.25">
      <c r="B83" s="67" t="s">
        <v>56</v>
      </c>
      <c r="C83" s="67"/>
      <c r="D83" s="67"/>
      <c r="E83" s="67"/>
      <c r="F83" s="67"/>
      <c r="G83" s="67"/>
      <c r="H83" s="68"/>
      <c r="I83" s="39"/>
      <c r="J83" s="39"/>
    </row>
    <row r="84" spans="2:11" x14ac:dyDescent="0.25">
      <c r="B84" s="13" t="s">
        <v>35</v>
      </c>
      <c r="C84" s="14" t="s">
        <v>57</v>
      </c>
      <c r="D84" s="14" t="s">
        <v>31</v>
      </c>
      <c r="E84" s="15" t="s">
        <v>40</v>
      </c>
      <c r="F84" s="25" t="s">
        <v>42</v>
      </c>
      <c r="G84" s="43" t="s">
        <v>33</v>
      </c>
      <c r="H84" s="25" t="s">
        <v>58</v>
      </c>
    </row>
    <row r="85" spans="2:11" x14ac:dyDescent="0.25">
      <c r="B85" s="2" t="s">
        <v>7</v>
      </c>
      <c r="C85" s="4">
        <v>4000</v>
      </c>
      <c r="D85" s="4">
        <v>8000</v>
      </c>
      <c r="E85" s="4">
        <v>23750</v>
      </c>
      <c r="F85" s="42">
        <f>SUM(C85:E85)</f>
        <v>35750</v>
      </c>
      <c r="G85" s="44">
        <v>3</v>
      </c>
      <c r="H85" s="17">
        <f t="shared" ref="H85:H93" si="6">F85/G85</f>
        <v>11916.666666666666</v>
      </c>
      <c r="I85" s="29"/>
      <c r="K85" s="29"/>
    </row>
    <row r="86" spans="2:11" x14ac:dyDescent="0.25">
      <c r="B86" s="2" t="s">
        <v>11</v>
      </c>
      <c r="C86" s="4">
        <v>4000</v>
      </c>
      <c r="D86" s="4">
        <v>10000</v>
      </c>
      <c r="E86" s="4">
        <v>15103.21</v>
      </c>
      <c r="F86" s="42">
        <f t="shared" ref="F86:F92" si="7">SUM(C86:E86)</f>
        <v>29103.21</v>
      </c>
      <c r="G86" s="1">
        <v>3</v>
      </c>
      <c r="H86" s="17">
        <f t="shared" si="6"/>
        <v>9701.07</v>
      </c>
      <c r="I86" s="29"/>
      <c r="K86" s="29"/>
    </row>
    <row r="87" spans="2:11" x14ac:dyDescent="0.25">
      <c r="B87" s="2" t="s">
        <v>13</v>
      </c>
      <c r="C87" s="4">
        <v>1500</v>
      </c>
      <c r="D87" s="4">
        <v>2000</v>
      </c>
      <c r="E87" s="4">
        <v>5000</v>
      </c>
      <c r="F87" s="42">
        <f t="shared" si="7"/>
        <v>8500</v>
      </c>
      <c r="G87" s="1">
        <v>3</v>
      </c>
      <c r="H87" s="17">
        <f t="shared" si="6"/>
        <v>2833.3333333333335</v>
      </c>
      <c r="I87" s="29"/>
      <c r="K87" s="29"/>
    </row>
    <row r="88" spans="2:11" x14ac:dyDescent="0.25">
      <c r="B88" s="2" t="s">
        <v>15</v>
      </c>
      <c r="C88" s="4">
        <v>500</v>
      </c>
      <c r="D88" s="4">
        <v>1000</v>
      </c>
      <c r="E88" s="4">
        <v>3750</v>
      </c>
      <c r="F88" s="42">
        <f t="shared" si="7"/>
        <v>5250</v>
      </c>
      <c r="G88" s="1">
        <v>3</v>
      </c>
      <c r="H88" s="17">
        <f t="shared" si="6"/>
        <v>1750</v>
      </c>
      <c r="I88" s="29"/>
      <c r="K88" s="29"/>
    </row>
    <row r="89" spans="2:11" x14ac:dyDescent="0.25">
      <c r="B89" s="2" t="s">
        <v>36</v>
      </c>
      <c r="C89" s="4">
        <v>500</v>
      </c>
      <c r="D89" s="4">
        <v>2000</v>
      </c>
      <c r="E89" s="4">
        <v>4300</v>
      </c>
      <c r="F89" s="42">
        <f t="shared" si="7"/>
        <v>6800</v>
      </c>
      <c r="G89" s="1">
        <v>3</v>
      </c>
      <c r="H89" s="17">
        <f t="shared" si="6"/>
        <v>2266.6666666666665</v>
      </c>
      <c r="I89" s="29"/>
      <c r="K89" s="29"/>
    </row>
    <row r="90" spans="2:11" x14ac:dyDescent="0.25">
      <c r="B90" s="2" t="s">
        <v>23</v>
      </c>
      <c r="C90" s="4">
        <v>1200</v>
      </c>
      <c r="D90" s="4">
        <v>2000</v>
      </c>
      <c r="E90" s="4">
        <v>12124.74</v>
      </c>
      <c r="F90" s="42">
        <f t="shared" si="7"/>
        <v>15324.74</v>
      </c>
      <c r="G90" s="1">
        <v>3</v>
      </c>
      <c r="H90" s="17">
        <f t="shared" si="6"/>
        <v>5108.2466666666669</v>
      </c>
      <c r="I90" s="29"/>
      <c r="K90" s="29"/>
    </row>
    <row r="91" spans="2:11" x14ac:dyDescent="0.25">
      <c r="B91" s="2" t="s">
        <v>24</v>
      </c>
      <c r="C91" s="4">
        <v>300</v>
      </c>
      <c r="D91" s="38">
        <v>2000</v>
      </c>
      <c r="E91" s="4">
        <v>4700</v>
      </c>
      <c r="F91" s="42">
        <f t="shared" si="7"/>
        <v>7000</v>
      </c>
      <c r="G91" s="1">
        <v>3</v>
      </c>
      <c r="H91" s="17">
        <f t="shared" si="6"/>
        <v>2333.3333333333335</v>
      </c>
      <c r="I91" s="29"/>
      <c r="K91" s="29"/>
    </row>
    <row r="92" spans="2:11" x14ac:dyDescent="0.25">
      <c r="B92" s="2" t="s">
        <v>90</v>
      </c>
      <c r="C92" s="4">
        <v>500</v>
      </c>
      <c r="D92" s="4">
        <v>1000</v>
      </c>
      <c r="E92" s="4">
        <v>4000</v>
      </c>
      <c r="F92" s="42">
        <f t="shared" si="7"/>
        <v>5500</v>
      </c>
      <c r="G92" s="1">
        <v>3</v>
      </c>
      <c r="H92" s="17">
        <f t="shared" si="6"/>
        <v>1833.3333333333333</v>
      </c>
      <c r="I92" s="29"/>
      <c r="K92" s="29"/>
    </row>
    <row r="93" spans="2:11" x14ac:dyDescent="0.25">
      <c r="B93" s="2" t="s">
        <v>28</v>
      </c>
      <c r="C93" s="4">
        <v>2500</v>
      </c>
      <c r="D93" s="4">
        <v>4000</v>
      </c>
      <c r="E93" s="50" t="s">
        <v>95</v>
      </c>
      <c r="F93" s="42">
        <f>SUM(C93:E93)</f>
        <v>6500</v>
      </c>
      <c r="G93" s="1">
        <v>3</v>
      </c>
      <c r="H93" s="17">
        <f t="shared" si="6"/>
        <v>2166.6666666666665</v>
      </c>
      <c r="I93" s="29"/>
      <c r="K93" s="29"/>
    </row>
    <row r="94" spans="2:11" x14ac:dyDescent="0.25">
      <c r="C94" s="29"/>
    </row>
    <row r="95" spans="2:11" x14ac:dyDescent="0.25">
      <c r="B95" s="53" t="s">
        <v>105</v>
      </c>
      <c r="C95" s="69" t="s">
        <v>104</v>
      </c>
      <c r="D95" s="70"/>
    </row>
    <row r="96" spans="2:11" x14ac:dyDescent="0.25">
      <c r="B96" s="40" t="s">
        <v>111</v>
      </c>
      <c r="C96" s="71">
        <f>SUM(K5:K34)</f>
        <v>102220.539</v>
      </c>
      <c r="D96" s="72"/>
    </row>
    <row r="97" spans="2:4" x14ac:dyDescent="0.25">
      <c r="B97" s="40" t="s">
        <v>101</v>
      </c>
      <c r="C97" s="71">
        <f>SUM(I51:I80)</f>
        <v>143030.82666666663</v>
      </c>
      <c r="D97" s="72"/>
    </row>
    <row r="98" spans="2:4" x14ac:dyDescent="0.25">
      <c r="B98" s="40" t="s">
        <v>120</v>
      </c>
      <c r="C98" s="73">
        <v>464980.4</v>
      </c>
      <c r="D98" s="74"/>
    </row>
    <row r="99" spans="2:4" x14ac:dyDescent="0.25">
      <c r="B99" s="40" t="s">
        <v>128</v>
      </c>
      <c r="C99" s="71">
        <f>(C96*60)+C98+C97</f>
        <v>6741243.5666666664</v>
      </c>
      <c r="D99" s="72"/>
    </row>
    <row r="100" spans="2:4" x14ac:dyDescent="0.25">
      <c r="B100" s="95"/>
      <c r="C100" s="96"/>
      <c r="D100" s="88"/>
    </row>
    <row r="101" spans="2:4" x14ac:dyDescent="0.25">
      <c r="B101" s="54"/>
      <c r="C101" s="56"/>
      <c r="D101" s="56"/>
    </row>
    <row r="102" spans="2:4" x14ac:dyDescent="0.25">
      <c r="B102" s="53" t="s">
        <v>106</v>
      </c>
      <c r="C102" s="69" t="s">
        <v>104</v>
      </c>
      <c r="D102" s="70"/>
    </row>
    <row r="103" spans="2:4" x14ac:dyDescent="0.25">
      <c r="B103" s="40" t="s">
        <v>102</v>
      </c>
      <c r="C103" s="71">
        <f>SUM(K38:K46)</f>
        <v>10304.219999999999</v>
      </c>
      <c r="D103" s="72"/>
    </row>
    <row r="104" spans="2:4" x14ac:dyDescent="0.25">
      <c r="B104" s="40" t="s">
        <v>101</v>
      </c>
      <c r="C104" s="71">
        <f>SUM(H85:H93)</f>
        <v>39909.316666666666</v>
      </c>
      <c r="D104" s="72"/>
    </row>
    <row r="105" spans="2:4" x14ac:dyDescent="0.25">
      <c r="B105" s="40" t="s">
        <v>108</v>
      </c>
      <c r="C105" s="73">
        <f>(C103*60)+C104</f>
        <v>658162.5166666666</v>
      </c>
      <c r="D105" s="74"/>
    </row>
    <row r="106" spans="2:4" x14ac:dyDescent="0.25">
      <c r="B106" s="54"/>
      <c r="C106" s="56"/>
      <c r="D106" s="56"/>
    </row>
    <row r="107" spans="2:4" x14ac:dyDescent="0.25">
      <c r="B107" s="57" t="s">
        <v>107</v>
      </c>
      <c r="C107" s="76" t="s">
        <v>104</v>
      </c>
      <c r="D107" s="77"/>
    </row>
    <row r="108" spans="2:4" x14ac:dyDescent="0.25">
      <c r="B108" s="40" t="s">
        <v>103</v>
      </c>
      <c r="C108" s="71">
        <f>C99</f>
        <v>6741243.5666666664</v>
      </c>
      <c r="D108" s="72"/>
    </row>
    <row r="109" spans="2:4" x14ac:dyDescent="0.25">
      <c r="B109" s="40" t="s">
        <v>108</v>
      </c>
      <c r="C109" s="73">
        <f>C105</f>
        <v>658162.5166666666</v>
      </c>
      <c r="D109" s="74"/>
    </row>
    <row r="110" spans="2:4" x14ac:dyDescent="0.25">
      <c r="B110" s="54"/>
      <c r="C110" s="55"/>
      <c r="D110" s="55"/>
    </row>
    <row r="111" spans="2:4" x14ac:dyDescent="0.25">
      <c r="B111" s="57" t="s">
        <v>109</v>
      </c>
      <c r="C111" s="75" t="s">
        <v>104</v>
      </c>
      <c r="D111" s="75"/>
    </row>
    <row r="112" spans="2:4" x14ac:dyDescent="0.25">
      <c r="B112" s="40" t="s">
        <v>110</v>
      </c>
      <c r="C112" s="71">
        <f>C108+C109</f>
        <v>7399406.083333333</v>
      </c>
      <c r="D112" s="72"/>
    </row>
  </sheetData>
  <mergeCells count="18">
    <mergeCell ref="C109:D109"/>
    <mergeCell ref="C111:D111"/>
    <mergeCell ref="C112:D112"/>
    <mergeCell ref="C103:D103"/>
    <mergeCell ref="C104:D104"/>
    <mergeCell ref="C105:D105"/>
    <mergeCell ref="C107:D107"/>
    <mergeCell ref="C108:D108"/>
    <mergeCell ref="C96:D96"/>
    <mergeCell ref="C97:D97"/>
    <mergeCell ref="C99:D99"/>
    <mergeCell ref="C102:D102"/>
    <mergeCell ref="C98:D98"/>
    <mergeCell ref="B3:K3"/>
    <mergeCell ref="B36:K36"/>
    <mergeCell ref="B49:H49"/>
    <mergeCell ref="B83:H83"/>
    <mergeCell ref="C95:D95"/>
  </mergeCells>
  <pageMargins left="0.25" right="0.25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163E-487F-438E-AEEB-EE194CAE9949}">
  <sheetPr>
    <pageSetUpPr fitToPage="1"/>
  </sheetPr>
  <dimension ref="A2:G66"/>
  <sheetViews>
    <sheetView tabSelected="1" topLeftCell="A43" workbookViewId="0">
      <selection activeCell="E68" sqref="E68"/>
    </sheetView>
  </sheetViews>
  <sheetFormatPr defaultRowHeight="15" x14ac:dyDescent="0.25"/>
  <cols>
    <col min="1" max="1" width="71.85546875" bestFit="1" customWidth="1"/>
    <col min="2" max="2" width="7.85546875" style="27" bestFit="1" customWidth="1"/>
    <col min="3" max="3" width="10.28515625" style="27" bestFit="1" customWidth="1"/>
    <col min="4" max="4" width="12.7109375" style="51" customWidth="1"/>
    <col min="5" max="5" width="15.5703125" style="27" bestFit="1" customWidth="1"/>
    <col min="6" max="6" width="16.28515625" customWidth="1"/>
    <col min="7" max="7" width="12.7109375" bestFit="1" customWidth="1"/>
  </cols>
  <sheetData>
    <row r="2" spans="1:5" x14ac:dyDescent="0.25">
      <c r="A2" s="58" t="s">
        <v>96</v>
      </c>
      <c r="B2" s="58" t="s">
        <v>97</v>
      </c>
      <c r="C2" s="58" t="s">
        <v>98</v>
      </c>
      <c r="D2" s="26" t="s">
        <v>99</v>
      </c>
      <c r="E2" s="58" t="s">
        <v>100</v>
      </c>
    </row>
    <row r="3" spans="1:5" x14ac:dyDescent="0.25">
      <c r="A3" s="2" t="s">
        <v>0</v>
      </c>
      <c r="B3" s="52" t="s">
        <v>60</v>
      </c>
      <c r="C3" s="52">
        <v>60</v>
      </c>
      <c r="D3" s="17">
        <v>14158.68</v>
      </c>
      <c r="E3" s="17">
        <v>12000</v>
      </c>
    </row>
    <row r="4" spans="1:5" x14ac:dyDescent="0.25">
      <c r="A4" s="2" t="s">
        <v>1</v>
      </c>
      <c r="B4" s="52" t="s">
        <v>60</v>
      </c>
      <c r="C4" s="52">
        <v>60</v>
      </c>
      <c r="D4" s="17">
        <v>4055.31</v>
      </c>
      <c r="E4" s="17">
        <v>9291.67</v>
      </c>
    </row>
    <row r="5" spans="1:5" x14ac:dyDescent="0.25">
      <c r="A5" s="2" t="s">
        <v>2</v>
      </c>
      <c r="B5" s="52" t="s">
        <v>60</v>
      </c>
      <c r="C5" s="52">
        <v>60</v>
      </c>
      <c r="D5" s="17">
        <v>1168.31</v>
      </c>
      <c r="E5" s="17">
        <v>3207.03</v>
      </c>
    </row>
    <row r="6" spans="1:5" x14ac:dyDescent="0.25">
      <c r="A6" s="2" t="s">
        <v>3</v>
      </c>
      <c r="B6" s="52" t="s">
        <v>60</v>
      </c>
      <c r="C6" s="52">
        <v>60</v>
      </c>
      <c r="D6" s="17">
        <v>1428.71</v>
      </c>
      <c r="E6" s="17">
        <v>3163.34</v>
      </c>
    </row>
    <row r="7" spans="1:5" x14ac:dyDescent="0.25">
      <c r="A7" s="2" t="s">
        <v>4</v>
      </c>
      <c r="B7" s="52" t="s">
        <v>60</v>
      </c>
      <c r="C7" s="52">
        <v>60</v>
      </c>
      <c r="D7" s="17">
        <v>1943.06</v>
      </c>
      <c r="E7" s="17">
        <v>5050</v>
      </c>
    </row>
    <row r="8" spans="1:5" x14ac:dyDescent="0.25">
      <c r="A8" s="2" t="s">
        <v>5</v>
      </c>
      <c r="B8" s="52" t="s">
        <v>60</v>
      </c>
      <c r="C8" s="52">
        <v>60</v>
      </c>
      <c r="D8" s="17">
        <v>1240.79</v>
      </c>
      <c r="E8" s="17">
        <v>2650</v>
      </c>
    </row>
    <row r="9" spans="1:5" x14ac:dyDescent="0.25">
      <c r="A9" s="2" t="s">
        <v>6</v>
      </c>
      <c r="B9" s="52" t="s">
        <v>60</v>
      </c>
      <c r="C9" s="52">
        <v>60</v>
      </c>
      <c r="D9" s="17">
        <v>668.49</v>
      </c>
      <c r="E9" s="17">
        <v>2083.33</v>
      </c>
    </row>
    <row r="10" spans="1:5" x14ac:dyDescent="0.25">
      <c r="A10" s="2" t="s">
        <v>7</v>
      </c>
      <c r="B10" s="52" t="s">
        <v>60</v>
      </c>
      <c r="C10" s="52">
        <v>60</v>
      </c>
      <c r="D10" s="17">
        <v>3716.92</v>
      </c>
      <c r="E10" s="17">
        <v>9825</v>
      </c>
    </row>
    <row r="11" spans="1:5" x14ac:dyDescent="0.25">
      <c r="A11" s="2" t="s">
        <v>8</v>
      </c>
      <c r="B11" s="52" t="s">
        <v>60</v>
      </c>
      <c r="C11" s="52">
        <v>60</v>
      </c>
      <c r="D11" s="17">
        <v>3830.9</v>
      </c>
      <c r="E11" s="17">
        <v>3350</v>
      </c>
    </row>
    <row r="12" spans="1:5" x14ac:dyDescent="0.25">
      <c r="A12" s="2" t="s">
        <v>9</v>
      </c>
      <c r="B12" s="52" t="s">
        <v>60</v>
      </c>
      <c r="C12" s="52">
        <v>60</v>
      </c>
      <c r="D12" s="17">
        <v>1919</v>
      </c>
      <c r="E12" s="17">
        <v>7878.58</v>
      </c>
    </row>
    <row r="13" spans="1:5" x14ac:dyDescent="0.25">
      <c r="A13" s="2" t="s">
        <v>10</v>
      </c>
      <c r="B13" s="52" t="s">
        <v>60</v>
      </c>
      <c r="C13" s="52">
        <v>60</v>
      </c>
      <c r="D13" s="17">
        <v>9416.99</v>
      </c>
      <c r="E13" s="17">
        <v>19705.09</v>
      </c>
    </row>
    <row r="14" spans="1:5" x14ac:dyDescent="0.25">
      <c r="A14" s="2" t="s">
        <v>11</v>
      </c>
      <c r="B14" s="52" t="s">
        <v>60</v>
      </c>
      <c r="C14" s="52">
        <v>60</v>
      </c>
      <c r="D14" s="17">
        <v>3865.31</v>
      </c>
      <c r="E14" s="17">
        <v>6268.75</v>
      </c>
    </row>
    <row r="15" spans="1:5" x14ac:dyDescent="0.25">
      <c r="A15" s="2" t="s">
        <v>12</v>
      </c>
      <c r="B15" s="52" t="s">
        <v>60</v>
      </c>
      <c r="C15" s="52">
        <v>60</v>
      </c>
      <c r="D15" s="17">
        <v>638</v>
      </c>
      <c r="E15" s="17">
        <v>2222</v>
      </c>
    </row>
    <row r="16" spans="1:5" x14ac:dyDescent="0.25">
      <c r="A16" s="2" t="s">
        <v>13</v>
      </c>
      <c r="B16" s="52" t="s">
        <v>60</v>
      </c>
      <c r="C16" s="52">
        <v>60</v>
      </c>
      <c r="D16" s="17">
        <v>1543.2</v>
      </c>
      <c r="E16" s="17">
        <v>1717.5</v>
      </c>
    </row>
    <row r="17" spans="1:7" x14ac:dyDescent="0.25">
      <c r="A17" s="2" t="s">
        <v>14</v>
      </c>
      <c r="B17" s="52" t="s">
        <v>60</v>
      </c>
      <c r="C17" s="52">
        <v>60</v>
      </c>
      <c r="D17" s="17">
        <v>22349.75</v>
      </c>
      <c r="E17" s="17">
        <v>25451.25</v>
      </c>
    </row>
    <row r="18" spans="1:7" x14ac:dyDescent="0.25">
      <c r="A18" s="2" t="s">
        <v>15</v>
      </c>
      <c r="B18" s="52" t="s">
        <v>60</v>
      </c>
      <c r="C18" s="52">
        <v>60</v>
      </c>
      <c r="D18" s="17">
        <v>388.67</v>
      </c>
      <c r="E18" s="17">
        <v>2562.5</v>
      </c>
    </row>
    <row r="19" spans="1:7" x14ac:dyDescent="0.25">
      <c r="A19" s="2" t="s">
        <v>16</v>
      </c>
      <c r="B19" s="52" t="s">
        <v>60</v>
      </c>
      <c r="C19" s="52">
        <v>60</v>
      </c>
      <c r="D19" s="17">
        <v>2808.52</v>
      </c>
      <c r="E19" s="17">
        <v>2250</v>
      </c>
    </row>
    <row r="20" spans="1:7" x14ac:dyDescent="0.25">
      <c r="A20" s="2" t="s">
        <v>17</v>
      </c>
      <c r="B20" s="52" t="s">
        <v>60</v>
      </c>
      <c r="C20" s="52">
        <v>60</v>
      </c>
      <c r="D20" s="17">
        <v>525.42999999999995</v>
      </c>
      <c r="E20" s="17">
        <v>1000</v>
      </c>
    </row>
    <row r="21" spans="1:7" x14ac:dyDescent="0.25">
      <c r="A21" s="2" t="s">
        <v>18</v>
      </c>
      <c r="B21" s="52" t="s">
        <v>60</v>
      </c>
      <c r="C21" s="52">
        <v>60</v>
      </c>
      <c r="D21" s="17">
        <v>763.33</v>
      </c>
      <c r="E21" s="17">
        <v>1250</v>
      </c>
    </row>
    <row r="22" spans="1:7" x14ac:dyDescent="0.25">
      <c r="A22" s="2" t="s">
        <v>19</v>
      </c>
      <c r="B22" s="52" t="s">
        <v>60</v>
      </c>
      <c r="C22" s="52">
        <v>60</v>
      </c>
      <c r="D22" s="17">
        <v>6290.29</v>
      </c>
      <c r="E22" s="17">
        <v>4833.33</v>
      </c>
    </row>
    <row r="23" spans="1:7" x14ac:dyDescent="0.25">
      <c r="A23" s="2" t="s">
        <v>20</v>
      </c>
      <c r="B23" s="52" t="s">
        <v>60</v>
      </c>
      <c r="C23" s="52">
        <v>60</v>
      </c>
      <c r="D23" s="17">
        <v>433.52</v>
      </c>
      <c r="E23" s="17">
        <v>942.92</v>
      </c>
    </row>
    <row r="24" spans="1:7" x14ac:dyDescent="0.25">
      <c r="A24" s="2" t="s">
        <v>21</v>
      </c>
      <c r="B24" s="52" t="s">
        <v>60</v>
      </c>
      <c r="C24" s="52">
        <v>60</v>
      </c>
      <c r="D24" s="17">
        <v>433.52</v>
      </c>
      <c r="E24" s="17">
        <v>930.42</v>
      </c>
    </row>
    <row r="25" spans="1:7" x14ac:dyDescent="0.25">
      <c r="A25" s="2" t="s">
        <v>22</v>
      </c>
      <c r="B25" s="52" t="s">
        <v>60</v>
      </c>
      <c r="C25" s="52">
        <v>60</v>
      </c>
      <c r="D25" s="17">
        <v>473.52</v>
      </c>
      <c r="E25" s="17">
        <v>1055.42</v>
      </c>
    </row>
    <row r="26" spans="1:7" x14ac:dyDescent="0.25">
      <c r="A26" s="2" t="s">
        <v>23</v>
      </c>
      <c r="B26" s="52" t="s">
        <v>60</v>
      </c>
      <c r="C26" s="52">
        <v>60</v>
      </c>
      <c r="D26" s="17">
        <v>1159.07</v>
      </c>
      <c r="E26" s="17">
        <v>2750</v>
      </c>
    </row>
    <row r="27" spans="1:7" x14ac:dyDescent="0.25">
      <c r="A27" s="2" t="s">
        <v>24</v>
      </c>
      <c r="B27" s="52" t="s">
        <v>60</v>
      </c>
      <c r="C27" s="52">
        <v>60</v>
      </c>
      <c r="D27" s="17">
        <v>524.66999999999996</v>
      </c>
      <c r="E27" s="17">
        <v>1250</v>
      </c>
    </row>
    <row r="28" spans="1:7" x14ac:dyDescent="0.25">
      <c r="A28" s="2" t="s">
        <v>25</v>
      </c>
      <c r="B28" s="52" t="s">
        <v>60</v>
      </c>
      <c r="C28" s="52">
        <v>60</v>
      </c>
      <c r="D28" s="17">
        <v>964.07</v>
      </c>
      <c r="E28" s="17">
        <v>2025</v>
      </c>
    </row>
    <row r="29" spans="1:7" x14ac:dyDescent="0.25">
      <c r="A29" s="2" t="s">
        <v>26</v>
      </c>
      <c r="B29" s="52" t="s">
        <v>60</v>
      </c>
      <c r="C29" s="52">
        <v>60</v>
      </c>
      <c r="D29" s="17">
        <v>911.37</v>
      </c>
      <c r="E29" s="17">
        <v>2520.83</v>
      </c>
    </row>
    <row r="30" spans="1:7" x14ac:dyDescent="0.25">
      <c r="A30" s="2" t="s">
        <v>90</v>
      </c>
      <c r="B30" s="52" t="s">
        <v>60</v>
      </c>
      <c r="C30" s="52">
        <v>60</v>
      </c>
      <c r="D30" s="17">
        <v>1165.56</v>
      </c>
      <c r="E30" s="17">
        <v>1000</v>
      </c>
    </row>
    <row r="31" spans="1:7" x14ac:dyDescent="0.25">
      <c r="A31" s="2" t="s">
        <v>27</v>
      </c>
      <c r="B31" s="52" t="s">
        <v>60</v>
      </c>
      <c r="C31" s="52">
        <v>60</v>
      </c>
      <c r="D31" s="17">
        <v>2465.67</v>
      </c>
      <c r="E31" s="17">
        <v>2250</v>
      </c>
    </row>
    <row r="32" spans="1:7" x14ac:dyDescent="0.25">
      <c r="A32" s="2" t="s">
        <v>28</v>
      </c>
      <c r="B32" s="62" t="s">
        <v>60</v>
      </c>
      <c r="C32" s="62">
        <v>60</v>
      </c>
      <c r="D32" s="17">
        <v>10969.92</v>
      </c>
      <c r="E32" s="17">
        <v>2546.88</v>
      </c>
      <c r="F32" s="29"/>
      <c r="G32" s="29"/>
    </row>
    <row r="33" spans="1:7" x14ac:dyDescent="0.25">
      <c r="A33" s="87"/>
      <c r="B33" s="88"/>
      <c r="C33" s="88"/>
      <c r="D33" s="89"/>
      <c r="E33" s="89"/>
      <c r="F33" s="29"/>
      <c r="G33" s="29"/>
    </row>
    <row r="34" spans="1:7" x14ac:dyDescent="0.25">
      <c r="A34" s="61" t="s">
        <v>123</v>
      </c>
      <c r="B34" s="61" t="s">
        <v>97</v>
      </c>
      <c r="C34" s="61" t="s">
        <v>98</v>
      </c>
      <c r="D34" s="61" t="s">
        <v>124</v>
      </c>
      <c r="E34" s="29"/>
      <c r="F34" s="29"/>
    </row>
    <row r="35" spans="1:7" x14ac:dyDescent="0.25">
      <c r="A35" s="10" t="s">
        <v>121</v>
      </c>
      <c r="B35" s="97" t="s">
        <v>59</v>
      </c>
      <c r="C35" s="97">
        <v>200</v>
      </c>
      <c r="D35" s="38">
        <f>247.33*C35</f>
        <v>49466</v>
      </c>
      <c r="E35"/>
    </row>
    <row r="36" spans="1:7" ht="29.25" customHeight="1" x14ac:dyDescent="0.25">
      <c r="A36" s="86" t="s">
        <v>118</v>
      </c>
      <c r="B36" s="98" t="s">
        <v>119</v>
      </c>
      <c r="C36" s="97">
        <v>90</v>
      </c>
      <c r="D36" s="38">
        <f>(247.33*8)*C36</f>
        <v>178077.6</v>
      </c>
      <c r="E36"/>
    </row>
    <row r="37" spans="1:7" ht="30" x14ac:dyDescent="0.25">
      <c r="A37" s="10" t="s">
        <v>54</v>
      </c>
      <c r="B37" s="98" t="s">
        <v>119</v>
      </c>
      <c r="C37" s="97">
        <v>120</v>
      </c>
      <c r="D37" s="38">
        <f>(247.33*8)*C37</f>
        <v>237436.80000000002</v>
      </c>
      <c r="E37"/>
    </row>
    <row r="38" spans="1:7" s="54" customFormat="1" x14ac:dyDescent="0.25">
      <c r="A38"/>
      <c r="B38" s="27"/>
      <c r="C38" s="27"/>
      <c r="D38" s="51"/>
      <c r="E38" s="56"/>
    </row>
    <row r="39" spans="1:7" x14ac:dyDescent="0.25">
      <c r="A39" s="59" t="s">
        <v>116</v>
      </c>
      <c r="B39" s="58" t="s">
        <v>97</v>
      </c>
      <c r="C39" s="58" t="s">
        <v>98</v>
      </c>
      <c r="D39" s="26" t="s">
        <v>99</v>
      </c>
      <c r="E39" s="19" t="s">
        <v>100</v>
      </c>
    </row>
    <row r="40" spans="1:7" x14ac:dyDescent="0.25">
      <c r="A40" s="2" t="s">
        <v>7</v>
      </c>
      <c r="B40" s="52" t="s">
        <v>60</v>
      </c>
      <c r="C40" s="52">
        <v>60</v>
      </c>
      <c r="D40" s="17">
        <v>1498.58</v>
      </c>
      <c r="E40" s="17">
        <v>11916.67</v>
      </c>
    </row>
    <row r="41" spans="1:7" x14ac:dyDescent="0.25">
      <c r="A41" s="2" t="s">
        <v>11</v>
      </c>
      <c r="B41" s="52" t="s">
        <v>60</v>
      </c>
      <c r="C41" s="52">
        <v>60</v>
      </c>
      <c r="D41" s="17">
        <v>1462.42</v>
      </c>
      <c r="E41" s="17">
        <v>9701.07</v>
      </c>
    </row>
    <row r="42" spans="1:7" x14ac:dyDescent="0.25">
      <c r="A42" s="2" t="s">
        <v>13</v>
      </c>
      <c r="B42" s="52" t="s">
        <v>60</v>
      </c>
      <c r="C42" s="52">
        <v>60</v>
      </c>
      <c r="D42" s="17">
        <v>842.4</v>
      </c>
      <c r="E42" s="17">
        <v>2833.33</v>
      </c>
    </row>
    <row r="43" spans="1:7" x14ac:dyDescent="0.25">
      <c r="A43" s="2" t="s">
        <v>15</v>
      </c>
      <c r="B43" s="52" t="s">
        <v>60</v>
      </c>
      <c r="C43" s="52">
        <v>60</v>
      </c>
      <c r="D43" s="17">
        <v>499.63</v>
      </c>
      <c r="E43" s="17">
        <v>1750</v>
      </c>
    </row>
    <row r="44" spans="1:7" x14ac:dyDescent="0.25">
      <c r="A44" s="2" t="s">
        <v>36</v>
      </c>
      <c r="B44" s="52" t="s">
        <v>60</v>
      </c>
      <c r="C44" s="52">
        <v>60</v>
      </c>
      <c r="D44" s="17">
        <v>442.43</v>
      </c>
      <c r="E44" s="17">
        <v>2266.67</v>
      </c>
    </row>
    <row r="45" spans="1:7" x14ac:dyDescent="0.25">
      <c r="A45" s="2" t="s">
        <v>23</v>
      </c>
      <c r="B45" s="52" t="s">
        <v>60</v>
      </c>
      <c r="C45" s="52">
        <v>60</v>
      </c>
      <c r="D45" s="17">
        <v>781.75</v>
      </c>
      <c r="E45" s="17">
        <v>5108.25</v>
      </c>
    </row>
    <row r="46" spans="1:7" x14ac:dyDescent="0.25">
      <c r="A46" s="2" t="s">
        <v>24</v>
      </c>
      <c r="B46" s="52" t="s">
        <v>60</v>
      </c>
      <c r="C46" s="52">
        <v>60</v>
      </c>
      <c r="D46" s="17">
        <v>491.17</v>
      </c>
      <c r="E46" s="17">
        <v>2333.33</v>
      </c>
    </row>
    <row r="47" spans="1:7" x14ac:dyDescent="0.25">
      <c r="A47" s="2" t="s">
        <v>90</v>
      </c>
      <c r="B47" s="52" t="s">
        <v>60</v>
      </c>
      <c r="C47" s="52">
        <v>60</v>
      </c>
      <c r="D47" s="17">
        <v>803.36</v>
      </c>
      <c r="E47" s="17">
        <v>1833.33</v>
      </c>
    </row>
    <row r="48" spans="1:7" x14ac:dyDescent="0.25">
      <c r="A48" s="2" t="s">
        <v>28</v>
      </c>
      <c r="B48" s="52" t="s">
        <v>60</v>
      </c>
      <c r="C48" s="52">
        <v>60</v>
      </c>
      <c r="D48" s="17">
        <v>3482.48</v>
      </c>
      <c r="E48" s="17">
        <v>2166.67</v>
      </c>
    </row>
    <row r="49" spans="1:5" s="54" customFormat="1" x14ac:dyDescent="0.25">
      <c r="B49" s="56"/>
      <c r="C49" s="56"/>
      <c r="D49" s="55"/>
      <c r="E49" s="56"/>
    </row>
    <row r="50" spans="1:5" x14ac:dyDescent="0.25">
      <c r="A50" s="53" t="s">
        <v>105</v>
      </c>
      <c r="B50" s="69" t="s">
        <v>104</v>
      </c>
      <c r="C50" s="70"/>
    </row>
    <row r="51" spans="1:5" x14ac:dyDescent="0.25">
      <c r="A51" s="2" t="s">
        <v>122</v>
      </c>
      <c r="B51" s="71">
        <f>SUM(D3:D32)</f>
        <v>102220.55</v>
      </c>
      <c r="C51" s="72"/>
    </row>
    <row r="52" spans="1:5" x14ac:dyDescent="0.25">
      <c r="A52" s="2" t="s">
        <v>120</v>
      </c>
      <c r="B52" s="73">
        <f>SUM(D35:D37)</f>
        <v>464980.4</v>
      </c>
      <c r="C52" s="74"/>
    </row>
    <row r="53" spans="1:5" x14ac:dyDescent="0.25">
      <c r="A53" s="2" t="s">
        <v>101</v>
      </c>
      <c r="B53" s="71">
        <f>SUM(E3:E32)</f>
        <v>143030.84</v>
      </c>
      <c r="C53" s="72"/>
    </row>
    <row r="54" spans="1:5" x14ac:dyDescent="0.25">
      <c r="A54" s="2" t="s">
        <v>129</v>
      </c>
      <c r="B54" s="78">
        <f>(B51*60)+B53+B52</f>
        <v>6741244.2400000002</v>
      </c>
      <c r="C54" s="79"/>
    </row>
    <row r="55" spans="1:5" s="54" customFormat="1" x14ac:dyDescent="0.25">
      <c r="B55" s="56"/>
      <c r="C55" s="56"/>
      <c r="D55" s="55"/>
      <c r="E55" s="56"/>
    </row>
    <row r="56" spans="1:5" x14ac:dyDescent="0.25">
      <c r="A56" s="53" t="s">
        <v>106</v>
      </c>
      <c r="B56" s="69" t="s">
        <v>104</v>
      </c>
      <c r="C56" s="70"/>
    </row>
    <row r="57" spans="1:5" x14ac:dyDescent="0.25">
      <c r="A57" s="2" t="s">
        <v>102</v>
      </c>
      <c r="B57" s="71">
        <f xml:space="preserve"> SUM(D40:D48)</f>
        <v>10304.219999999999</v>
      </c>
      <c r="C57" s="72"/>
    </row>
    <row r="58" spans="1:5" x14ac:dyDescent="0.25">
      <c r="A58" s="2" t="s">
        <v>101</v>
      </c>
      <c r="B58" s="71">
        <f>SUM(E40:E48)</f>
        <v>39909.32</v>
      </c>
      <c r="C58" s="72"/>
    </row>
    <row r="59" spans="1:5" x14ac:dyDescent="0.25">
      <c r="A59" s="2" t="s">
        <v>108</v>
      </c>
      <c r="B59" s="73">
        <f>(B57*60)+B58</f>
        <v>658162.5199999999</v>
      </c>
      <c r="C59" s="74"/>
    </row>
    <row r="60" spans="1:5" x14ac:dyDescent="0.25">
      <c r="A60" s="54"/>
      <c r="B60" s="56"/>
      <c r="C60" s="56"/>
    </row>
    <row r="61" spans="1:5" x14ac:dyDescent="0.25">
      <c r="A61" s="57" t="s">
        <v>107</v>
      </c>
      <c r="B61" s="76" t="s">
        <v>104</v>
      </c>
      <c r="C61" s="77"/>
    </row>
    <row r="62" spans="1:5" x14ac:dyDescent="0.25">
      <c r="A62" s="2" t="s">
        <v>103</v>
      </c>
      <c r="B62" s="80">
        <f>B54</f>
        <v>6741244.2400000002</v>
      </c>
      <c r="C62" s="81"/>
    </row>
    <row r="63" spans="1:5" x14ac:dyDescent="0.25">
      <c r="A63" s="2" t="s">
        <v>108</v>
      </c>
      <c r="B63" s="73">
        <f>B59</f>
        <v>658162.5199999999</v>
      </c>
      <c r="C63" s="74"/>
    </row>
    <row r="64" spans="1:5" s="54" customFormat="1" x14ac:dyDescent="0.25">
      <c r="B64" s="55"/>
      <c r="C64" s="55"/>
      <c r="D64" s="55"/>
      <c r="E64" s="56"/>
    </row>
    <row r="65" spans="1:3" x14ac:dyDescent="0.25">
      <c r="A65" s="57" t="s">
        <v>109</v>
      </c>
      <c r="B65" s="75" t="s">
        <v>104</v>
      </c>
      <c r="C65" s="75"/>
    </row>
    <row r="66" spans="1:3" x14ac:dyDescent="0.25">
      <c r="A66" s="2" t="s">
        <v>110</v>
      </c>
      <c r="B66" s="78">
        <f>SUM(B62+B63)</f>
        <v>7399406.7599999998</v>
      </c>
      <c r="C66" s="79"/>
    </row>
  </sheetData>
  <mergeCells count="14">
    <mergeCell ref="B50:C50"/>
    <mergeCell ref="B65:C65"/>
    <mergeCell ref="B66:C66"/>
    <mergeCell ref="B57:C57"/>
    <mergeCell ref="B58:C58"/>
    <mergeCell ref="B59:C59"/>
    <mergeCell ref="B61:C61"/>
    <mergeCell ref="B62:C62"/>
    <mergeCell ref="B63:C63"/>
    <mergeCell ref="B56:C56"/>
    <mergeCell ref="B51:C51"/>
    <mergeCell ref="B53:C53"/>
    <mergeCell ref="B54:C54"/>
    <mergeCell ref="B52:C52"/>
  </mergeCells>
  <pageMargins left="0.25" right="0.25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EABE-AD62-4640-8AA9-E29A585F3B98}">
  <sheetPr>
    <pageSetUpPr fitToPage="1"/>
  </sheetPr>
  <dimension ref="B3:G17"/>
  <sheetViews>
    <sheetView workbookViewId="0">
      <selection activeCell="E20" sqref="E20"/>
    </sheetView>
  </sheetViews>
  <sheetFormatPr defaultRowHeight="15" x14ac:dyDescent="0.25"/>
  <cols>
    <col min="2" max="2" width="88.28515625" bestFit="1" customWidth="1"/>
    <col min="3" max="3" width="16.140625" customWidth="1"/>
    <col min="4" max="4" width="20.7109375" customWidth="1"/>
    <col min="5" max="5" width="16.7109375" customWidth="1"/>
    <col min="6" max="6" width="22.5703125" bestFit="1" customWidth="1"/>
    <col min="7" max="7" width="26.85546875" bestFit="1" customWidth="1"/>
  </cols>
  <sheetData>
    <row r="3" spans="2:7" x14ac:dyDescent="0.25">
      <c r="B3" s="22" t="s">
        <v>47</v>
      </c>
      <c r="C3" s="21" t="s">
        <v>44</v>
      </c>
      <c r="D3" s="21" t="s">
        <v>45</v>
      </c>
      <c r="E3" s="21" t="s">
        <v>46</v>
      </c>
      <c r="F3" s="21" t="s">
        <v>48</v>
      </c>
    </row>
    <row r="4" spans="2:7" x14ac:dyDescent="0.25">
      <c r="B4" s="82" t="s">
        <v>49</v>
      </c>
      <c r="C4" s="85">
        <v>200</v>
      </c>
      <c r="D4" s="85">
        <v>235</v>
      </c>
      <c r="E4" s="85">
        <v>307</v>
      </c>
      <c r="F4" s="84">
        <f>(SUM(C4:E7))/3</f>
        <v>247.33333333333334</v>
      </c>
    </row>
    <row r="5" spans="2:7" x14ac:dyDescent="0.25">
      <c r="B5" s="82"/>
      <c r="C5" s="85"/>
      <c r="D5" s="85"/>
      <c r="E5" s="85"/>
      <c r="F5" s="82"/>
    </row>
    <row r="6" spans="2:7" x14ac:dyDescent="0.25">
      <c r="B6" s="82"/>
      <c r="C6" s="85"/>
      <c r="D6" s="85"/>
      <c r="E6" s="85"/>
      <c r="F6" s="82"/>
    </row>
    <row r="7" spans="2:7" x14ac:dyDescent="0.25">
      <c r="B7" s="82"/>
      <c r="C7" s="85"/>
      <c r="D7" s="85"/>
      <c r="E7" s="85"/>
      <c r="F7" s="82"/>
    </row>
    <row r="9" spans="2:7" x14ac:dyDescent="0.25">
      <c r="B9" s="23" t="s">
        <v>50</v>
      </c>
      <c r="C9" s="24" t="s">
        <v>51</v>
      </c>
      <c r="D9" s="23" t="s">
        <v>53</v>
      </c>
      <c r="E9" s="83" t="s">
        <v>55</v>
      </c>
      <c r="F9" s="83"/>
      <c r="G9" s="23" t="s">
        <v>124</v>
      </c>
    </row>
    <row r="10" spans="2:7" x14ac:dyDescent="0.25">
      <c r="B10" s="90" t="s">
        <v>112</v>
      </c>
      <c r="C10" s="91" t="s">
        <v>52</v>
      </c>
      <c r="D10" s="91" t="s">
        <v>125</v>
      </c>
      <c r="E10" s="92">
        <v>247.33</v>
      </c>
      <c r="F10" s="93"/>
      <c r="G10" s="94">
        <f>E10</f>
        <v>247.33</v>
      </c>
    </row>
    <row r="11" spans="2:7" x14ac:dyDescent="0.25">
      <c r="B11" s="90" t="s">
        <v>117</v>
      </c>
      <c r="C11" s="91" t="s">
        <v>33</v>
      </c>
      <c r="D11" s="91" t="s">
        <v>126</v>
      </c>
      <c r="E11" s="93"/>
      <c r="F11" s="93"/>
      <c r="G11" s="94">
        <f>(E10*8)*90</f>
        <v>178077.6</v>
      </c>
    </row>
    <row r="12" spans="2:7" x14ac:dyDescent="0.25">
      <c r="B12" s="90" t="s">
        <v>54</v>
      </c>
      <c r="C12" s="91" t="s">
        <v>33</v>
      </c>
      <c r="D12" s="91" t="s">
        <v>127</v>
      </c>
      <c r="E12" s="93"/>
      <c r="F12" s="93"/>
      <c r="G12" s="94">
        <f>SUM(G10*8)*120</f>
        <v>237436.80000000002</v>
      </c>
    </row>
    <row r="17" spans="3:3" x14ac:dyDescent="0.25">
      <c r="C17" s="30"/>
    </row>
  </sheetData>
  <mergeCells count="7">
    <mergeCell ref="B4:B7"/>
    <mergeCell ref="E9:F9"/>
    <mergeCell ref="E10:F12"/>
    <mergeCell ref="F4:F7"/>
    <mergeCell ref="C4:C7"/>
    <mergeCell ref="D4:D7"/>
    <mergeCell ref="E4:E7"/>
  </mergeCells>
  <pageMargins left="0.25" right="0.25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Pesquisa sobre Valores Globais </vt:lpstr>
      <vt:lpstr>Licenciamento e Implantação</vt:lpstr>
      <vt:lpstr>Resumo Valor Referencia</vt:lpstr>
      <vt:lpstr>Serviços Técnicos Especializad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Cliente</cp:lastModifiedBy>
  <cp:lastPrinted>2024-12-13T14:18:06Z</cp:lastPrinted>
  <dcterms:created xsi:type="dcterms:W3CDTF">2024-10-18T12:45:14Z</dcterms:created>
  <dcterms:modified xsi:type="dcterms:W3CDTF">2024-12-19T15:01:10Z</dcterms:modified>
</cp:coreProperties>
</file>