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icitacao-7\a1\Pregões\Pregões 2024\PE 25-2024 - TRANSPORTE ESCOLAR - LINHAS FELIM E ALICE PANDO\"/>
    </mc:Choice>
  </mc:AlternateContent>
  <xr:revisionPtr revIDLastSave="0" documentId="8_{843FA264-F468-4C3B-AE56-04A3CE398F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n 18 lugar" sheetId="1" r:id="rId1"/>
    <sheet name="micro-ônibus 23 lug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6" i="2" l="1"/>
  <c r="H58" i="2" s="1"/>
  <c r="D41" i="2"/>
  <c r="D42" i="2" s="1"/>
  <c r="D40" i="2"/>
  <c r="C37" i="2"/>
  <c r="D18" i="2"/>
  <c r="D14" i="2"/>
  <c r="C11" i="2"/>
  <c r="B23" i="2" s="1"/>
  <c r="B8" i="2"/>
  <c r="B9" i="2" s="1"/>
  <c r="C10" i="2" s="1"/>
  <c r="B22" i="2" s="1"/>
  <c r="D5" i="2"/>
  <c r="C32" i="2" l="1"/>
  <c r="D6" i="2"/>
  <c r="C15" i="2"/>
  <c r="C16" i="2" s="1"/>
  <c r="D16" i="2" s="1"/>
  <c r="C17" i="2"/>
  <c r="D17" i="2" s="1"/>
  <c r="D43" i="2"/>
  <c r="C38" i="2"/>
  <c r="D39" i="2" s="1"/>
  <c r="D15" i="2"/>
  <c r="C19" i="2" l="1"/>
  <c r="C21" i="2"/>
  <c r="C22" i="2" s="1"/>
  <c r="D44" i="2"/>
  <c r="C37" i="1"/>
  <c r="D43" i="1" s="1"/>
  <c r="D19" i="2" l="1"/>
  <c r="C20" i="2"/>
  <c r="D20" i="2" s="1"/>
  <c r="C23" i="2"/>
  <c r="D23" i="2" s="1"/>
  <c r="D22" i="2"/>
  <c r="D46" i="2"/>
  <c r="D45" i="2"/>
  <c r="B8" i="1"/>
  <c r="D5" i="1"/>
  <c r="D6" i="1" s="1"/>
  <c r="I47" i="2" l="1"/>
  <c r="I50" i="2" s="1"/>
  <c r="D47" i="2"/>
  <c r="D41" i="1"/>
  <c r="D42" i="1" s="1"/>
  <c r="D40" i="1"/>
  <c r="C38" i="1"/>
  <c r="D39" i="1" s="1"/>
  <c r="H56" i="1"/>
  <c r="H58" i="1" s="1"/>
  <c r="I54" i="2" l="1"/>
  <c r="I57" i="2"/>
  <c r="I55" i="2"/>
  <c r="I51" i="2"/>
  <c r="I56" i="2"/>
  <c r="I52" i="2"/>
  <c r="I53" i="2"/>
  <c r="D44" i="1"/>
  <c r="D46" i="1" s="1"/>
  <c r="I58" i="2" l="1"/>
  <c r="I60" i="2" s="1"/>
  <c r="I61" i="2" s="1"/>
  <c r="B21" i="2" s="1"/>
  <c r="D21" i="2" s="1"/>
  <c r="D24" i="2" s="1"/>
  <c r="D27" i="2" s="1"/>
  <c r="D45" i="1"/>
  <c r="I47" i="1" s="1"/>
  <c r="C32" i="1"/>
  <c r="D18" i="1"/>
  <c r="D26" i="2" l="1"/>
  <c r="D28" i="2" s="1"/>
  <c r="D47" i="1"/>
  <c r="I56" i="1"/>
  <c r="I55" i="1"/>
  <c r="I57" i="1"/>
  <c r="I51" i="1"/>
  <c r="I50" i="1"/>
  <c r="I52" i="1"/>
  <c r="I54" i="1"/>
  <c r="I53" i="1"/>
  <c r="D14" i="1"/>
  <c r="D29" i="2" l="1"/>
  <c r="D31" i="2" s="1"/>
  <c r="D32" i="2" s="1"/>
  <c r="C11" i="1"/>
  <c r="B23" i="1" s="1"/>
  <c r="B9" i="1"/>
  <c r="C10" i="1" s="1"/>
  <c r="B22" i="1" s="1"/>
  <c r="C15" i="1"/>
  <c r="C17" i="1" s="1"/>
  <c r="C21" i="1" l="1"/>
  <c r="C20" i="1"/>
  <c r="C16" i="1"/>
  <c r="D20" i="1" l="1"/>
  <c r="C19" i="1"/>
  <c r="D19" i="1" s="1"/>
  <c r="C22" i="1"/>
  <c r="D17" i="1"/>
  <c r="D16" i="1"/>
  <c r="D15" i="1"/>
  <c r="C23" i="1" l="1"/>
  <c r="D23" i="1" s="1"/>
  <c r="D22" i="1"/>
  <c r="I58" i="1" l="1"/>
  <c r="I60" i="1" s="1"/>
  <c r="I61" i="1" s="1"/>
  <c r="B21" i="1" s="1"/>
  <c r="D21" i="1" s="1"/>
  <c r="D24" i="1" s="1"/>
  <c r="D27" i="1" l="1"/>
  <c r="D26" i="1"/>
  <c r="D28" i="1" l="1"/>
  <c r="D29" i="1" s="1"/>
  <c r="D31" i="1" s="1"/>
  <c r="D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Oscar Emil Soares</author>
  </authors>
  <commentList>
    <comment ref="D5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Riscos Ambientais do Trabalho = 1%, 2% ou 3%. Depende do CNAE (Classificação Nacional de Atividade Econômica) da empresa.</t>
        </r>
      </text>
    </comment>
    <comment ref="F5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Fator Acidentário de Prevenção (particular de cada empresa)</t>
        </r>
      </text>
    </comment>
    <comment ref="G5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vai de 0,5000 até 2,0000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Oscar Emil Soares</author>
  </authors>
  <commentList>
    <comment ref="D5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Riscos Ambientais do Trabalho = 1%, 2% ou 3%. Depende do CNAE (Classificação Nacional de Atividade Econômica) da empresa.</t>
        </r>
      </text>
    </comment>
    <comment ref="F5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Fator Acidentário de Prevenção (particular de cada empresa)</t>
        </r>
      </text>
    </comment>
    <comment ref="G56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vai de 0,5000 até 2,0000</t>
        </r>
      </text>
    </comment>
  </commentList>
</comments>
</file>

<file path=xl/sharedStrings.xml><?xml version="1.0" encoding="utf-8"?>
<sst xmlns="http://schemas.openxmlformats.org/spreadsheetml/2006/main" count="244" uniqueCount="134">
  <si>
    <t>Item de custo</t>
  </si>
  <si>
    <t>custo/km</t>
  </si>
  <si>
    <t>Diesel</t>
  </si>
  <si>
    <t>Manutenção geral</t>
  </si>
  <si>
    <t>Salário motorista+encargos</t>
  </si>
  <si>
    <t>R$</t>
  </si>
  <si>
    <t>lubrificação mensal</t>
  </si>
  <si>
    <t>Planilha de custos</t>
  </si>
  <si>
    <t>valor R$</t>
  </si>
  <si>
    <t>Custo aquisição máquina</t>
  </si>
  <si>
    <t>Base cálculo para depreciação</t>
  </si>
  <si>
    <t>Vida útil e valor depreciação mês</t>
  </si>
  <si>
    <t>Depreciação</t>
  </si>
  <si>
    <t>Custo de oportunidade ano/mês</t>
  </si>
  <si>
    <t>Custo de oportunidade mês</t>
  </si>
  <si>
    <t>Sub-total</t>
  </si>
  <si>
    <t>Tributos incidentes sobre a nota</t>
  </si>
  <si>
    <t>Custos indiretos</t>
  </si>
  <si>
    <t xml:space="preserve">Lucro </t>
  </si>
  <si>
    <t>Cofins 3%; Pis 0,65%; ISSQN 3%</t>
  </si>
  <si>
    <t>IPVA/DPVAT anual</t>
  </si>
  <si>
    <t>produtividade/km</t>
  </si>
  <si>
    <t>Linha 1</t>
  </si>
  <si>
    <t>kms rodados por mês</t>
  </si>
  <si>
    <t>Custo direto por km</t>
  </si>
  <si>
    <t>Total final do preço por km</t>
  </si>
  <si>
    <t>Seguro passageiros-mensal</t>
  </si>
  <si>
    <t>Faturamento mensal</t>
  </si>
  <si>
    <t>Pneus 4</t>
  </si>
  <si>
    <t>4.1</t>
  </si>
  <si>
    <t>Encargos Previdenciários e FGTS</t>
  </si>
  <si>
    <t>Percentual (%)</t>
  </si>
  <si>
    <t>Valor (R$)</t>
  </si>
  <si>
    <t>A</t>
  </si>
  <si>
    <t>INSS</t>
  </si>
  <si>
    <t>B</t>
  </si>
  <si>
    <t>SESI ou SESC</t>
  </si>
  <si>
    <t>C</t>
  </si>
  <si>
    <t>SENAI ou SENAC</t>
  </si>
  <si>
    <t>D</t>
  </si>
  <si>
    <t>INCRA</t>
  </si>
  <si>
    <t>E</t>
  </si>
  <si>
    <t>Salário educação</t>
  </si>
  <si>
    <t>F</t>
  </si>
  <si>
    <t>FGTS</t>
  </si>
  <si>
    <t>G</t>
  </si>
  <si>
    <r>
      <t xml:space="preserve">Seguro Acidente de Trabalho =                          SAT = (RAT x FAP)
</t>
    </r>
    <r>
      <rPr>
        <sz val="10"/>
        <color indexed="10"/>
        <rFont val="Arial"/>
        <family val="2"/>
      </rPr>
      <t>SAT =</t>
    </r>
    <r>
      <rPr>
        <b/>
        <sz val="10"/>
        <color indexed="10"/>
        <rFont val="Arial"/>
        <family val="2"/>
      </rPr>
      <t xml:space="preserve"> </t>
    </r>
    <r>
      <rPr>
        <b/>
        <sz val="8"/>
        <color indexed="10"/>
        <rFont val="Arial"/>
        <family val="2"/>
      </rPr>
      <t>( %Riscos Ambientais do Trabalho x Fator Acidentário de Prevenção de cada empresa )</t>
    </r>
  </si>
  <si>
    <t>RAT =</t>
  </si>
  <si>
    <t xml:space="preserve"> FAP =</t>
  </si>
  <si>
    <t>H</t>
  </si>
  <si>
    <t>SEBRAE</t>
  </si>
  <si>
    <t>TOTAL</t>
  </si>
  <si>
    <t>Insalubridade</t>
  </si>
  <si>
    <t>Vale transporte</t>
  </si>
  <si>
    <t>Vale alimentação</t>
  </si>
  <si>
    <t>Custo total remuneração</t>
  </si>
  <si>
    <t>Provisão 13º salário</t>
  </si>
  <si>
    <t>Provisão férias</t>
  </si>
  <si>
    <t>Custo total mensal com provisões</t>
  </si>
  <si>
    <t>Custo base para encargos</t>
  </si>
  <si>
    <t>Custo base funcionário</t>
  </si>
  <si>
    <t>índice de incidência ref. Utilização funcionário no contrato do município</t>
  </si>
  <si>
    <t>Detalhamento da Composição dos salários</t>
  </si>
  <si>
    <t>Custo total salárial</t>
  </si>
  <si>
    <t>DECLARAÇÕES QUE A EMPRESA LICITANTE DEVE FAZER:</t>
  </si>
  <si>
    <t>A empresa é otante pelo seguinte regime de tributação e recolhe, atualmente, as seguintes alíquotas de tributos:</t>
  </si>
  <si>
    <t>(     ) a) Lucro presumido, recolhendo: Cofins (       %); Pis (       %); IRPJ (        %); CSLL (       %). Após contratar com a prefeitura manterá estas alíquotas; (caso ocorrer alteração nas alíquotas, as mesmas serão as seguintes .......</t>
  </si>
  <si>
    <t>(     ) b) Lucro real, recolhendo: Cofins (       %); Pis (       %); IRPJ (        %); CSLL (       %). Após contratar com a prefeitura manterá estas alíquotas; (caso ocorrer alteração nas alíquotas, as mesmas serão as seguintes .......</t>
  </si>
  <si>
    <t>(     ) c) Simples nacional, recolhendo a alíquota atual de (       %), estando enquandrado no anexo (        );  Com este contrato a empresa passará a recolher aliquota (        %) e passará para o anexo (        ), não se desenquadrará do simples nacional. (OU) Após assinatura do contrato a empresa se descredenciará do simples e passará para a tributação do ..................</t>
  </si>
  <si>
    <t>Observação:</t>
  </si>
  <si>
    <t>Cada empresa é responsável por incluir em sua planilha de custos, os enquadramentos tributários, trabalhistas e previdenciários, de acordo com a realidade tributária e funcional de seu quadro de funcionários. Desta forma, a planilha de custos disponibilizada pela prefeitura representa, apenas, um MODELO REFERENCIAL, e que impõe um limite máximo de valores para a proposta apresentada.</t>
  </si>
  <si>
    <t>Destaca-se, que cada empresa possui a sua realidade tributária e funcional, o município não tem como prever todas as possibilidades de enquadramento funcionais, que são baseadas em acordos sindicais e na legislação trabalhista como um todo.</t>
  </si>
  <si>
    <t>Além disso, para cada cargo ou ambiente de trabalho funcional, alteram-se as condições e enquadramentos, como por exemplo: de insalubridade e EPI (depende do laudo de condições ambientais de trabalho para cada cargo e para cada local de trabalho); Situação de enquadramento tributária e previdenciária (se a empresa é optante pelo simples nacional, lucro presumido ou lucro real);</t>
  </si>
  <si>
    <t>Por fim, as condições e regras de trabalho também são disciplinadas pelos acordos coletivos de trabalho, os quais, a empresa deve observar.</t>
  </si>
  <si>
    <t>Portanto, baseado nestes aspectos, cabe a empresa identificar quais os enquadramentos trabalhistas e tributários corretos para a situação licitada. Ao final do pleito licitatório, ou mesmo, no decorrer da execução contratual, se o município verificar, por meio de recursos à licitação ou denúncias recebidas durante a execução contratual, que no momento da elaboração da proposta e da planilha de custos final, a empresa apresentou um item de custos (na planilha de custos final) diferente do que é exigido na convenção coletiva sindical ou em qualquer legislação trabalhista, visando reduzir o valor de sua proposta financeira, o município poderá considerar tal fato, como uso de má fé por parte da empresa.</t>
  </si>
  <si>
    <t>Assim, com esta prova de má fé por parte do licitante, o município poderá desabilitar a empresa durante o processo licitatório, ou mesmo, rescindir o contrato em vigor, pelo bem do serviço público.</t>
  </si>
  <si>
    <t>Como no Brasil existem muitos sindicatos, cabe a empresa apontar em qual dissídio e sindicato, seus colaboradores serão enquadrados, observando-se as regras dos mesmos.</t>
  </si>
  <si>
    <t>kms rodados por dia</t>
  </si>
  <si>
    <t xml:space="preserve">dias por mês </t>
  </si>
  <si>
    <t>Valor residual 20%</t>
  </si>
  <si>
    <t>Salário base cfe convenção coletiva para 220 hs</t>
  </si>
  <si>
    <t>Salário base para 200 horas</t>
  </si>
  <si>
    <t>Desconto alimentação cfe cct</t>
  </si>
  <si>
    <t>Desconto transporte</t>
  </si>
  <si>
    <t>van 18 lugares transporte</t>
  </si>
  <si>
    <t>van 23 lugares transporte</t>
  </si>
  <si>
    <t>Linha 2</t>
  </si>
  <si>
    <t>Estimado conforme pesquisas em postos de combustível da cidade. Como o valor varia bastante, e com frequência, utilizasse como base o valor de bomba do dia, estimando-se conforme a expectativa futura de variação de preços.</t>
  </si>
  <si>
    <t>Estimativa baseada em informação de oficina mecânica especializada</t>
  </si>
  <si>
    <t>Conforme dissídio trabalhista da categoria. Detalhamento abaixo.</t>
  </si>
  <si>
    <t>Código tributário nacional</t>
  </si>
  <si>
    <t>Estimatva do mercado local</t>
  </si>
  <si>
    <t>Cálculo técnico contábil</t>
  </si>
  <si>
    <t>Segue a tabela da receita federal</t>
  </si>
  <si>
    <t>Estimativa baseada em histórico e estatísticas do setor</t>
  </si>
  <si>
    <t>Pesquisa de preços na internet, para o modelo de pneu do veículo</t>
  </si>
  <si>
    <t>pesquisa de mercado dos pneus</t>
  </si>
  <si>
    <t>Oleo lubrificante para motor, 15w40</t>
  </si>
  <si>
    <t>Depende o carro, vai de 7 a 10 litros de oleo, em cada troca, mais o filtro de oleo, mais o serviço de troca</t>
  </si>
  <si>
    <t>Estimativa baseada em informação de oficina mecânica especializada e pesquisa de preços do oleo na internet. Mais o serviço de engrachar eixos e rolamentos</t>
  </si>
  <si>
    <t>Informação de seguradora, baseado em consulta por fone</t>
  </si>
  <si>
    <t>Pesquisas de preço realizadas e comprovantes anexos:</t>
  </si>
  <si>
    <t>Cabe ressaltar que a planilha de custos elaborada pelo município é um MODELO REFERENCIAL. Por causa disso, se adota preços e valores médios de mercado.</t>
  </si>
  <si>
    <t>Não se usa por base um veículo especifico, mas sim, uma média que pode ser adotada por qualquer veículo, e ajustada em sua planilha de proposta, posteriormente.</t>
  </si>
  <si>
    <t>Não se pode e não se quer direcionar para um veículo em específico.</t>
  </si>
  <si>
    <t>Cabe a empresa vencedora apresentar sua proposta adequada a seu veículo.</t>
  </si>
  <si>
    <t>Portanto, os valores podem e IRÃO variar postoreriormente, conforme o veículo a ser utilizado pela empresa.</t>
  </si>
  <si>
    <t xml:space="preserve">Pesquisa de preços na internet, considerando o tipo do veículo, capacidade de carga, e limite de anos de utilização. Em média se utiliza preço de veículo com 8 a 12 anos de uso. </t>
  </si>
  <si>
    <t>Baseado no % da selic da época, divulgado pelo COMPOM</t>
  </si>
  <si>
    <t>Rastreador veicular. Valor mensal por veículo</t>
  </si>
  <si>
    <t>Rastreador veicular</t>
  </si>
  <si>
    <t>Conforme boleto mensal de rastreador veicular</t>
  </si>
  <si>
    <t xml:space="preserve">rastreador veicular </t>
  </si>
  <si>
    <t>kms rodados por ano - 10 meses</t>
  </si>
  <si>
    <t>kms rodados por ano em 10 meses</t>
  </si>
  <si>
    <t>https://lista.mercadolivre.com.br/van-usada-10-anos-ducato-18-lugares#D</t>
  </si>
  <si>
    <t>RS.002899/2022 E RS.001610/2024-SINDICATO DAS EMPRESAS DE TRANSPORTE COLETIVO RODOVIARIO INTERMUNICIPAL,INTERESTADUAL E INTERNACIONAL DO ESTADO DO, CNPJ n. 04.418.876/0001-03</t>
  </si>
  <si>
    <t>(3) Volare W8 Micro Onibus Fretamento / Executivo 32 Lug C / Ar | MercadoLivre</t>
  </si>
  <si>
    <t>Micro Rodoviário Marcopolo Volare W9 On 2012 | MercadoLivre</t>
  </si>
  <si>
    <t>Micro Ônibus Marcopolo Volare W9 Fretamentos C/ar Revisados | MercadoLivre</t>
  </si>
  <si>
    <t>Média de valores: R$159.333,33</t>
  </si>
  <si>
    <t>Pesquisa de preços na internet, considerando o tipo do veículo, capacidade de carga, e limite de anos de utilização. Fontes dos preços ao final da planilha.</t>
  </si>
  <si>
    <t xml:space="preserve">Valores referenciais para aquisição do veículo: considerou-se veículos com ano mínimo de 2009. </t>
  </si>
  <si>
    <t>Fiat Ducato Escolar 20 Lugares Preto 4p 2014 | MercadoLivre</t>
  </si>
  <si>
    <t>Fiat Ducato Escolar 20 Lugares Multi Teto Alto 2013 4p | MercadoLivre</t>
  </si>
  <si>
    <t>Van Fiat Ducato Minibus 2013 Escolar 20 Lugares Teto Baixo | MercadoLivre</t>
  </si>
  <si>
    <t>Média de valores: R$137.903,33</t>
  </si>
  <si>
    <t>Pesquisa de mercado do valor do diesel através do APP Menor Preço Nota Fiscal Gaúcha - Rosário do Sul 
atualizada - 22/08/2024</t>
  </si>
  <si>
    <t>Valores referenciais para aquisição do veículo: considerou-se veículos com ano mínimo de 2009. 
Para comportar 23 passageiros, o veículo correto deverá ser um micro-ônibus, visto que não foram encontradas
vans no mercado com capacidade para mais de 20 passageiros, além da Sprinter. Porém o preço de aquisição da Mercedes Sprinter é muito mais elevado do que o micro-ônibus Volare, que possui capacidade para mais passageiros, maior altura do solo e possibilidade de ser 4x4, mais indicado para as estradas não pavimentadas.</t>
  </si>
  <si>
    <t>Pneus 6</t>
  </si>
  <si>
    <t>Pneu 215 75 17.5 126 124m Sp320 Volare agrale cargo 816 direcional volkswagen - Dunlop</t>
  </si>
  <si>
    <t>Preço médio</t>
  </si>
  <si>
    <t>para 6 pneus</t>
  </si>
  <si>
    <t>Preço médio de R$877,97 para 4 pneus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</si>
</sst>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0.0000%"/>
    <numFmt numFmtId="167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rgb="FF40404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4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0" fillId="0" borderId="1" xfId="0" applyNumberFormat="1" applyBorder="1"/>
    <xf numFmtId="0" fontId="2" fillId="0" borderId="0" xfId="0" applyFont="1"/>
    <xf numFmtId="9" fontId="0" fillId="0" borderId="1" xfId="0" applyNumberFormat="1" applyBorder="1"/>
    <xf numFmtId="0" fontId="2" fillId="0" borderId="1" xfId="0" applyFont="1" applyBorder="1"/>
    <xf numFmtId="43" fontId="2" fillId="0" borderId="1" xfId="0" applyNumberFormat="1" applyFont="1" applyBorder="1"/>
    <xf numFmtId="10" fontId="0" fillId="0" borderId="1" xfId="0" applyNumberFormat="1" applyBorder="1"/>
    <xf numFmtId="10" fontId="3" fillId="0" borderId="0" xfId="0" applyNumberFormat="1" applyFont="1" applyAlignment="1">
      <alignment horizontal="center"/>
    </xf>
    <xf numFmtId="0" fontId="0" fillId="0" borderId="1" xfId="0" applyFill="1" applyBorder="1"/>
    <xf numFmtId="43" fontId="0" fillId="0" borderId="0" xfId="0" applyNumberFormat="1"/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3" fontId="2" fillId="0" borderId="0" xfId="0" applyNumberFormat="1" applyFont="1"/>
    <xf numFmtId="43" fontId="2" fillId="0" borderId="1" xfId="1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1" fillId="4" borderId="0" xfId="2" applyFont="1" applyFill="1"/>
    <xf numFmtId="0" fontId="10" fillId="4" borderId="0" xfId="2" applyFill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NumberFormat="1" applyFont="1" applyFill="1" applyBorder="1" applyAlignment="1">
      <alignment horizontal="left" vertical="top"/>
    </xf>
    <xf numFmtId="0" fontId="13" fillId="0" borderId="0" xfId="0" applyFont="1" applyAlignment="1">
      <alignment horizontal="left"/>
    </xf>
    <xf numFmtId="9" fontId="0" fillId="0" borderId="1" xfId="1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1" fontId="0" fillId="0" borderId="0" xfId="0" applyNumberFormat="1"/>
    <xf numFmtId="167" fontId="3" fillId="0" borderId="0" xfId="0" applyNumberFormat="1" applyFont="1" applyAlignment="1">
      <alignment horizontal="center"/>
    </xf>
    <xf numFmtId="0" fontId="14" fillId="0" borderId="0" xfId="3"/>
    <xf numFmtId="0" fontId="0" fillId="0" borderId="0" xfId="0" applyBorder="1"/>
    <xf numFmtId="0" fontId="14" fillId="0" borderId="8" xfId="3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8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3" fillId="2" borderId="2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5" fillId="0" borderId="0" xfId="0" applyFont="1" applyAlignment="1">
      <alignment horizontal="left" vertical="center" wrapText="1"/>
    </xf>
  </cellXfs>
  <cellStyles count="4">
    <cellStyle name="Excel Built-in Normal" xfId="2" xr:uid="{00000000-0005-0000-0000-000000000000}"/>
    <cellStyle name="Hiperlink" xfId="3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113</xdr:row>
      <xdr:rowOff>0</xdr:rowOff>
    </xdr:from>
    <xdr:to>
      <xdr:col>4</xdr:col>
      <xdr:colOff>1431536</xdr:colOff>
      <xdr:row>125</xdr:row>
      <xdr:rowOff>38100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29420"/>
          <a:ext cx="6315956" cy="22326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130</xdr:row>
      <xdr:rowOff>106680</xdr:rowOff>
    </xdr:from>
    <xdr:to>
      <xdr:col>3</xdr:col>
      <xdr:colOff>213360</xdr:colOff>
      <xdr:row>145</xdr:row>
      <xdr:rowOff>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5245060"/>
          <a:ext cx="4373880" cy="26365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178</xdr:row>
      <xdr:rowOff>0</xdr:rowOff>
    </xdr:from>
    <xdr:to>
      <xdr:col>6</xdr:col>
      <xdr:colOff>483870</xdr:colOff>
      <xdr:row>190</xdr:row>
      <xdr:rowOff>144780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3916620"/>
          <a:ext cx="7673340" cy="23393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45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31784</xdr:colOff>
      <xdr:row>91</xdr:row>
      <xdr:rowOff>36843</xdr:rowOff>
    </xdr:from>
    <xdr:to>
      <xdr:col>2</xdr:col>
      <xdr:colOff>47625</xdr:colOff>
      <xdr:row>111</xdr:row>
      <xdr:rowOff>20042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84" y="18772518"/>
          <a:ext cx="2920966" cy="379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128</xdr:row>
      <xdr:rowOff>114300</xdr:rowOff>
    </xdr:from>
    <xdr:to>
      <xdr:col>3</xdr:col>
      <xdr:colOff>213360</xdr:colOff>
      <xdr:row>143</xdr:row>
      <xdr:rowOff>7621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553420"/>
          <a:ext cx="4373880" cy="26365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154</xdr:row>
      <xdr:rowOff>137161</xdr:rowOff>
    </xdr:from>
    <xdr:to>
      <xdr:col>7</xdr:col>
      <xdr:colOff>196464</xdr:colOff>
      <xdr:row>167</xdr:row>
      <xdr:rowOff>99061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3817561"/>
          <a:ext cx="7673340" cy="23393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2</xdr:col>
      <xdr:colOff>13770</xdr:colOff>
      <xdr:row>107</xdr:row>
      <xdr:rowOff>173698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406152"/>
          <a:ext cx="2920966" cy="379319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112</xdr:row>
      <xdr:rowOff>26506</xdr:rowOff>
    </xdr:from>
    <xdr:to>
      <xdr:col>1</xdr:col>
      <xdr:colOff>251792</xdr:colOff>
      <xdr:row>123</xdr:row>
      <xdr:rowOff>86139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24410506"/>
          <a:ext cx="2471530" cy="2100468"/>
        </a:xfrm>
        <a:prstGeom prst="rect">
          <a:avLst/>
        </a:prstGeom>
      </xdr:spPr>
    </xdr:pic>
    <xdr:clientData/>
  </xdr:twoCellAnchor>
  <xdr:twoCellAnchor editAs="oneCell">
    <xdr:from>
      <xdr:col>1</xdr:col>
      <xdr:colOff>298174</xdr:colOff>
      <xdr:row>112</xdr:row>
      <xdr:rowOff>0</xdr:rowOff>
    </xdr:from>
    <xdr:to>
      <xdr:col>4</xdr:col>
      <xdr:colOff>1444487</xdr:colOff>
      <xdr:row>124</xdr:row>
      <xdr:rowOff>26505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17913" y="24384000"/>
          <a:ext cx="3849757" cy="2252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arro.mercadolivre.com.br/MLB-5013322974-van-fiat-ducato-minibus-2013-escolar-20-lugares-teto-baixo-_JM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s://carro.mercadolivre.com.br/MLB-4992068030-fiat-ducato-escolar-20-lugares-multi-teto-alto-2013-4p-_JM" TargetMode="External"/><Relationship Id="rId1" Type="http://schemas.openxmlformats.org/officeDocument/2006/relationships/hyperlink" Target="https://carro.mercadolivre.com.br/MLB-3813272607-fiat-ducato-escolar-20-lugares-preto-4p-2014-_J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eiculo.mercadolivre.com.br/MLB-3819833937-micro-nibus-marcopolo-volare-w9-fretamentos-car-revisados-_JM" TargetMode="External"/><Relationship Id="rId7" Type="http://schemas.openxmlformats.org/officeDocument/2006/relationships/comments" Target="../comments2.xml"/><Relationship Id="rId2" Type="http://schemas.openxmlformats.org/officeDocument/2006/relationships/hyperlink" Target="https://veiculo.mercadolivre.com.br/MLB-3759602067-micro-rodoviario-marcopolo-volare-w9-on-2012-_JM" TargetMode="External"/><Relationship Id="rId1" Type="http://schemas.openxmlformats.org/officeDocument/2006/relationships/hyperlink" Target="https://veiculo.mercadolivre.com.br/MLB-3678015655-volare-w8-micro-onibus-fretamento-executivo-32-lug-c-ar-_JM" TargetMode="External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8"/>
  <sheetViews>
    <sheetView tabSelected="1" topLeftCell="A70" workbookViewId="0">
      <selection activeCell="B114" sqref="B114"/>
    </sheetView>
  </sheetViews>
  <sheetFormatPr defaultRowHeight="15" x14ac:dyDescent="0.25"/>
  <cols>
    <col min="1" max="1" width="32.28515625" bestFit="1" customWidth="1"/>
    <col min="2" max="2" width="11.28515625" bestFit="1" customWidth="1"/>
    <col min="3" max="3" width="17" bestFit="1" customWidth="1"/>
    <col min="4" max="4" width="10.5703125" bestFit="1" customWidth="1"/>
    <col min="5" max="5" width="25.42578125" customWidth="1"/>
    <col min="8" max="8" width="9.85546875" customWidth="1"/>
    <col min="9" max="9" width="9.5703125" bestFit="1" customWidth="1"/>
  </cols>
  <sheetData>
    <row r="1" spans="1:6" x14ac:dyDescent="0.25">
      <c r="A1" s="72" t="s">
        <v>7</v>
      </c>
      <c r="B1" s="72"/>
      <c r="C1" s="72"/>
      <c r="D1" s="72"/>
      <c r="E1" s="72"/>
      <c r="F1" s="72"/>
    </row>
    <row r="2" spans="1:6" x14ac:dyDescent="0.25">
      <c r="A2" s="6" t="s">
        <v>22</v>
      </c>
      <c r="B2" s="6"/>
      <c r="C2" s="6"/>
      <c r="D2" s="6"/>
      <c r="E2" s="6"/>
      <c r="F2" s="6"/>
    </row>
    <row r="3" spans="1:6" x14ac:dyDescent="0.25">
      <c r="A3" s="35"/>
      <c r="B3" s="41" t="s">
        <v>77</v>
      </c>
      <c r="C3" s="35"/>
      <c r="D3" s="35">
        <v>132.6</v>
      </c>
      <c r="E3" s="35"/>
      <c r="F3" s="35"/>
    </row>
    <row r="4" spans="1:6" x14ac:dyDescent="0.25">
      <c r="A4" s="35"/>
      <c r="B4" s="41" t="s">
        <v>78</v>
      </c>
      <c r="C4" s="35"/>
      <c r="D4" s="35">
        <v>24</v>
      </c>
      <c r="E4" s="35"/>
      <c r="F4" s="35"/>
    </row>
    <row r="5" spans="1:6" x14ac:dyDescent="0.25">
      <c r="A5" s="10" t="s">
        <v>84</v>
      </c>
      <c r="B5" t="s">
        <v>23</v>
      </c>
      <c r="D5">
        <f>D3*D4</f>
        <v>3182.3999999999996</v>
      </c>
    </row>
    <row r="6" spans="1:6" x14ac:dyDescent="0.25">
      <c r="B6" t="s">
        <v>113</v>
      </c>
      <c r="D6">
        <f>D5*10</f>
        <v>31823.999999999996</v>
      </c>
    </row>
    <row r="7" spans="1:6" ht="30" customHeight="1" x14ac:dyDescent="0.25">
      <c r="A7" s="6" t="s">
        <v>9</v>
      </c>
      <c r="B7" s="7">
        <v>137903.32999999999</v>
      </c>
      <c r="C7" s="6"/>
      <c r="D7" s="6"/>
      <c r="E7" s="46" t="s">
        <v>107</v>
      </c>
      <c r="F7" s="6"/>
    </row>
    <row r="8" spans="1:6" x14ac:dyDescent="0.25">
      <c r="A8" s="6" t="s">
        <v>79</v>
      </c>
      <c r="B8" s="7">
        <f>B7*20%</f>
        <v>27580.665999999997</v>
      </c>
      <c r="C8" s="6"/>
      <c r="D8" s="6"/>
      <c r="E8" s="41" t="s">
        <v>94</v>
      </c>
      <c r="F8" s="6"/>
    </row>
    <row r="9" spans="1:6" x14ac:dyDescent="0.25">
      <c r="A9" s="6" t="s">
        <v>10</v>
      </c>
      <c r="B9" s="7">
        <f>B7-B8</f>
        <v>110322.66399999999</v>
      </c>
      <c r="C9" s="6"/>
      <c r="D9" s="6"/>
      <c r="E9" s="47"/>
      <c r="F9" s="6"/>
    </row>
    <row r="10" spans="1:6" x14ac:dyDescent="0.25">
      <c r="A10" s="6" t="s">
        <v>11</v>
      </c>
      <c r="B10" s="7">
        <v>60</v>
      </c>
      <c r="C10" s="7">
        <f>B9/B10</f>
        <v>1838.7110666666665</v>
      </c>
      <c r="D10" s="6"/>
      <c r="E10" s="41" t="s">
        <v>93</v>
      </c>
      <c r="F10" s="6"/>
    </row>
    <row r="11" spans="1:6" x14ac:dyDescent="0.25">
      <c r="A11" s="6" t="s">
        <v>13</v>
      </c>
      <c r="B11" s="15">
        <v>0.105</v>
      </c>
      <c r="C11" s="8">
        <f>B7*B11/12</f>
        <v>1206.6541374999999</v>
      </c>
      <c r="D11" s="6"/>
      <c r="E11" s="41" t="s">
        <v>108</v>
      </c>
      <c r="F11" s="6"/>
    </row>
    <row r="13" spans="1:6" x14ac:dyDescent="0.25">
      <c r="A13" s="1" t="s">
        <v>0</v>
      </c>
      <c r="B13" s="1" t="s">
        <v>8</v>
      </c>
      <c r="C13" s="1" t="s">
        <v>21</v>
      </c>
      <c r="D13" s="1" t="s">
        <v>1</v>
      </c>
    </row>
    <row r="14" spans="1:6" ht="165" x14ac:dyDescent="0.25">
      <c r="A14" s="2" t="s">
        <v>2</v>
      </c>
      <c r="B14" s="2">
        <v>6</v>
      </c>
      <c r="C14" s="2">
        <v>4</v>
      </c>
      <c r="D14" s="3">
        <f t="shared" ref="D14:D21" si="0">B14/C14</f>
        <v>1.5</v>
      </c>
      <c r="E14" s="44" t="s">
        <v>87</v>
      </c>
    </row>
    <row r="15" spans="1:6" ht="105" x14ac:dyDescent="0.25">
      <c r="A15" s="2" t="s">
        <v>6</v>
      </c>
      <c r="B15" s="3">
        <v>500</v>
      </c>
      <c r="C15" s="2">
        <f>D5</f>
        <v>3182.3999999999996</v>
      </c>
      <c r="D15" s="3">
        <f t="shared" si="0"/>
        <v>0.15711412770236302</v>
      </c>
      <c r="E15" s="44" t="s">
        <v>99</v>
      </c>
    </row>
    <row r="16" spans="1:6" x14ac:dyDescent="0.25">
      <c r="A16" s="2" t="s">
        <v>20</v>
      </c>
      <c r="B16" s="3"/>
      <c r="C16" s="2">
        <f>C15*12</f>
        <v>38188.799999999996</v>
      </c>
      <c r="D16" s="3">
        <f t="shared" si="0"/>
        <v>0</v>
      </c>
    </row>
    <row r="17" spans="1:5" x14ac:dyDescent="0.25">
      <c r="A17" s="2" t="s">
        <v>3</v>
      </c>
      <c r="B17" s="3">
        <v>700</v>
      </c>
      <c r="C17" s="2">
        <f>C15</f>
        <v>3182.3999999999996</v>
      </c>
      <c r="D17" s="3">
        <f t="shared" si="0"/>
        <v>0.21995977878330822</v>
      </c>
      <c r="E17" t="s">
        <v>88</v>
      </c>
    </row>
    <row r="18" spans="1:5" x14ac:dyDescent="0.25">
      <c r="A18" s="2" t="s">
        <v>28</v>
      </c>
      <c r="B18" s="3">
        <v>3511.88</v>
      </c>
      <c r="C18" s="2">
        <v>70000</v>
      </c>
      <c r="D18" s="3">
        <f t="shared" si="0"/>
        <v>5.016971428571429E-2</v>
      </c>
      <c r="E18" t="s">
        <v>95</v>
      </c>
    </row>
    <row r="19" spans="1:5" x14ac:dyDescent="0.25">
      <c r="A19" s="2" t="s">
        <v>112</v>
      </c>
      <c r="B19" s="3">
        <v>63.4</v>
      </c>
      <c r="C19" s="2">
        <f>C20</f>
        <v>3182.3999999999996</v>
      </c>
      <c r="D19" s="3">
        <f>B19/C19</f>
        <v>1.992207139265963E-2</v>
      </c>
      <c r="E19" t="s">
        <v>111</v>
      </c>
    </row>
    <row r="20" spans="1:5" x14ac:dyDescent="0.25">
      <c r="A20" s="2" t="s">
        <v>26</v>
      </c>
      <c r="B20" s="3">
        <v>250</v>
      </c>
      <c r="C20" s="2">
        <f>C17</f>
        <v>3182.3999999999996</v>
      </c>
      <c r="D20" s="3">
        <f t="shared" si="0"/>
        <v>7.8557063851181511E-2</v>
      </c>
      <c r="E20" t="s">
        <v>100</v>
      </c>
    </row>
    <row r="21" spans="1:5" x14ac:dyDescent="0.25">
      <c r="A21" s="2" t="s">
        <v>4</v>
      </c>
      <c r="B21" s="3">
        <f>I61</f>
        <v>4241.7734343434349</v>
      </c>
      <c r="C21" s="2">
        <f>C17</f>
        <v>3182.3999999999996</v>
      </c>
      <c r="D21" s="3">
        <f t="shared" si="0"/>
        <v>1.3328850660958507</v>
      </c>
      <c r="E21" t="s">
        <v>89</v>
      </c>
    </row>
    <row r="22" spans="1:5" x14ac:dyDescent="0.25">
      <c r="A22" s="2" t="s">
        <v>12</v>
      </c>
      <c r="B22" s="3">
        <f>C10</f>
        <v>1838.7110666666665</v>
      </c>
      <c r="C22" s="2">
        <f>C21</f>
        <v>3182.3999999999996</v>
      </c>
      <c r="D22" s="3">
        <f t="shared" ref="D22:D23" si="1">B22/C22</f>
        <v>0.57777497067202954</v>
      </c>
      <c r="E22" t="s">
        <v>92</v>
      </c>
    </row>
    <row r="23" spans="1:5" x14ac:dyDescent="0.25">
      <c r="A23" s="2" t="s">
        <v>14</v>
      </c>
      <c r="B23" s="9">
        <f>C11</f>
        <v>1206.6541374999999</v>
      </c>
      <c r="C23" s="2">
        <f>C22</f>
        <v>3182.3999999999996</v>
      </c>
      <c r="D23" s="3">
        <f t="shared" si="1"/>
        <v>0.3791648245035194</v>
      </c>
      <c r="E23" t="s">
        <v>92</v>
      </c>
    </row>
    <row r="24" spans="1:5" x14ac:dyDescent="0.25">
      <c r="A24" s="4" t="s">
        <v>24</v>
      </c>
      <c r="B24" s="4"/>
      <c r="C24" s="4" t="s">
        <v>5</v>
      </c>
      <c r="D24" s="5">
        <f>SUM(D14:D23)</f>
        <v>4.3155476172866267</v>
      </c>
    </row>
    <row r="26" spans="1:5" x14ac:dyDescent="0.25">
      <c r="A26" s="2" t="s">
        <v>17</v>
      </c>
      <c r="B26" s="2"/>
      <c r="C26" s="11">
        <v>0.1</v>
      </c>
      <c r="D26" s="9">
        <f>D24*C26</f>
        <v>0.43155476172866269</v>
      </c>
      <c r="E26" t="s">
        <v>91</v>
      </c>
    </row>
    <row r="27" spans="1:5" x14ac:dyDescent="0.25">
      <c r="A27" s="2" t="s">
        <v>18</v>
      </c>
      <c r="B27" s="2"/>
      <c r="C27" s="11">
        <v>0.1</v>
      </c>
      <c r="D27" s="9">
        <f>D24*C27</f>
        <v>0.43155476172866269</v>
      </c>
      <c r="E27" t="s">
        <v>91</v>
      </c>
    </row>
    <row r="28" spans="1:5" x14ac:dyDescent="0.25">
      <c r="A28" s="12" t="s">
        <v>15</v>
      </c>
      <c r="B28" s="12"/>
      <c r="C28" s="12"/>
      <c r="D28" s="13">
        <f>D27+D26+D24</f>
        <v>5.1786571407439519</v>
      </c>
    </row>
    <row r="29" spans="1:5" x14ac:dyDescent="0.25">
      <c r="A29" s="2" t="s">
        <v>16</v>
      </c>
      <c r="B29" s="2"/>
      <c r="C29" s="14">
        <v>6.6500000000000004E-2</v>
      </c>
      <c r="D29" s="9">
        <f>D28*C29</f>
        <v>0.34438069985947284</v>
      </c>
      <c r="E29" t="s">
        <v>90</v>
      </c>
    </row>
    <row r="30" spans="1:5" x14ac:dyDescent="0.25">
      <c r="A30" s="2" t="s">
        <v>19</v>
      </c>
      <c r="B30" s="2"/>
      <c r="C30" s="11"/>
      <c r="D30" s="9"/>
    </row>
    <row r="31" spans="1:5" x14ac:dyDescent="0.25">
      <c r="A31" s="12" t="s">
        <v>25</v>
      </c>
      <c r="B31" s="12"/>
      <c r="C31" s="12"/>
      <c r="D31" s="13">
        <f>D28+D29</f>
        <v>5.5230378406034246</v>
      </c>
    </row>
    <row r="32" spans="1:5" x14ac:dyDescent="0.25">
      <c r="A32" s="16" t="s">
        <v>27</v>
      </c>
      <c r="B32" s="2"/>
      <c r="C32" s="2">
        <f>D5</f>
        <v>3182.3999999999996</v>
      </c>
      <c r="D32" s="9">
        <f>D31*C32</f>
        <v>17576.515623936335</v>
      </c>
    </row>
    <row r="34" spans="1:9" ht="50.25" customHeight="1" x14ac:dyDescent="0.25">
      <c r="A34" s="76" t="s">
        <v>116</v>
      </c>
      <c r="B34" s="76"/>
      <c r="C34" s="76"/>
      <c r="D34" s="76"/>
    </row>
    <row r="35" spans="1:9" x14ac:dyDescent="0.25">
      <c r="A35" s="10" t="s">
        <v>62</v>
      </c>
      <c r="D35" s="17"/>
    </row>
    <row r="36" spans="1:9" x14ac:dyDescent="0.25">
      <c r="A36" s="12" t="s">
        <v>80</v>
      </c>
      <c r="B36" s="2"/>
      <c r="C36" s="3">
        <v>2365.8000000000002</v>
      </c>
      <c r="D36" s="9">
        <v>220</v>
      </c>
    </row>
    <row r="37" spans="1:9" x14ac:dyDescent="0.25">
      <c r="A37" s="2" t="s">
        <v>81</v>
      </c>
      <c r="B37" s="2"/>
      <c r="C37" s="3">
        <f>C36/D36*200</f>
        <v>2150.727272727273</v>
      </c>
      <c r="D37" s="9"/>
    </row>
    <row r="38" spans="1:9" x14ac:dyDescent="0.25">
      <c r="A38" s="2" t="s">
        <v>52</v>
      </c>
      <c r="B38" s="11">
        <v>0.2</v>
      </c>
      <c r="C38" s="9">
        <f>C37*B38</f>
        <v>430.14545454545464</v>
      </c>
      <c r="D38" s="2"/>
    </row>
    <row r="39" spans="1:9" x14ac:dyDescent="0.25">
      <c r="A39" s="32" t="s">
        <v>60</v>
      </c>
      <c r="B39" s="11"/>
      <c r="C39" s="9"/>
      <c r="D39" s="13">
        <f>C38+C37</f>
        <v>2580.8727272727274</v>
      </c>
    </row>
    <row r="40" spans="1:9" x14ac:dyDescent="0.25">
      <c r="A40" s="2" t="s">
        <v>53</v>
      </c>
      <c r="B40" s="2">
        <v>20</v>
      </c>
      <c r="C40" s="3">
        <v>9.4</v>
      </c>
      <c r="D40" s="3">
        <f>C40*B40</f>
        <v>188</v>
      </c>
    </row>
    <row r="41" spans="1:9" x14ac:dyDescent="0.25">
      <c r="A41" s="2" t="s">
        <v>54</v>
      </c>
      <c r="B41" s="2">
        <v>1</v>
      </c>
      <c r="C41" s="3">
        <v>242.03</v>
      </c>
      <c r="D41" s="3">
        <f>B41*C41</f>
        <v>242.03</v>
      </c>
    </row>
    <row r="42" spans="1:9" x14ac:dyDescent="0.25">
      <c r="A42" s="2" t="s">
        <v>82</v>
      </c>
      <c r="B42" s="2"/>
      <c r="C42" s="42">
        <v>0.1</v>
      </c>
      <c r="D42" s="3">
        <f>-D41*C42</f>
        <v>-24.203000000000003</v>
      </c>
    </row>
    <row r="43" spans="1:9" x14ac:dyDescent="0.25">
      <c r="A43" s="2" t="s">
        <v>83</v>
      </c>
      <c r="B43" s="2"/>
      <c r="C43" s="42">
        <v>0.06</v>
      </c>
      <c r="D43" s="3">
        <f>-C37*C43</f>
        <v>-129.04363636363638</v>
      </c>
      <c r="E43" s="17"/>
    </row>
    <row r="44" spans="1:9" x14ac:dyDescent="0.25">
      <c r="A44" s="12" t="s">
        <v>55</v>
      </c>
      <c r="B44" s="12"/>
      <c r="C44" s="12"/>
      <c r="D44" s="13">
        <f>SUM(D39:D43)</f>
        <v>2857.6560909090913</v>
      </c>
    </row>
    <row r="45" spans="1:9" x14ac:dyDescent="0.25">
      <c r="A45" s="2" t="s">
        <v>56</v>
      </c>
      <c r="B45" s="2"/>
      <c r="C45" s="2"/>
      <c r="D45" s="9">
        <f>D44/12</f>
        <v>238.1380075757576</v>
      </c>
    </row>
    <row r="46" spans="1:9" x14ac:dyDescent="0.25">
      <c r="A46" s="2" t="s">
        <v>57</v>
      </c>
      <c r="B46" s="2"/>
      <c r="C46" s="2"/>
      <c r="D46" s="3">
        <f>(D44/3)/12</f>
        <v>79.379335858585861</v>
      </c>
    </row>
    <row r="47" spans="1:9" x14ac:dyDescent="0.25">
      <c r="A47" s="12" t="s">
        <v>58</v>
      </c>
      <c r="B47" s="12"/>
      <c r="C47" s="12"/>
      <c r="D47" s="31">
        <f>D46+D45+D44</f>
        <v>3175.1734343434346</v>
      </c>
      <c r="E47" s="10" t="s">
        <v>59</v>
      </c>
      <c r="F47" s="10"/>
      <c r="G47" s="10"/>
      <c r="H47" s="10"/>
      <c r="I47" s="30">
        <f>D39+D45+D46</f>
        <v>2898.3900707070707</v>
      </c>
    </row>
    <row r="49" spans="1:9" ht="30" x14ac:dyDescent="0.25">
      <c r="A49" s="18" t="s">
        <v>29</v>
      </c>
      <c r="B49" s="73" t="s">
        <v>30</v>
      </c>
      <c r="C49" s="74"/>
      <c r="D49" s="74"/>
      <c r="E49" s="74"/>
      <c r="F49" s="74"/>
      <c r="G49" s="75"/>
      <c r="H49" s="19" t="s">
        <v>31</v>
      </c>
      <c r="I49" s="19" t="s">
        <v>32</v>
      </c>
    </row>
    <row r="50" spans="1:9" x14ac:dyDescent="0.25">
      <c r="A50" s="20" t="s">
        <v>33</v>
      </c>
      <c r="B50" s="64" t="s">
        <v>34</v>
      </c>
      <c r="C50" s="65"/>
      <c r="D50" s="65"/>
      <c r="E50" s="65"/>
      <c r="F50" s="65"/>
      <c r="G50" s="66"/>
      <c r="H50" s="21">
        <v>0.2</v>
      </c>
      <c r="I50" s="22">
        <f>$I$47*H50</f>
        <v>579.67801414141411</v>
      </c>
    </row>
    <row r="51" spans="1:9" x14ac:dyDescent="0.25">
      <c r="A51" s="20" t="s">
        <v>35</v>
      </c>
      <c r="B51" s="64" t="s">
        <v>36</v>
      </c>
      <c r="C51" s="65"/>
      <c r="D51" s="65"/>
      <c r="E51" s="65"/>
      <c r="F51" s="65"/>
      <c r="G51" s="66"/>
      <c r="H51" s="21">
        <v>1.4999999999999999E-2</v>
      </c>
      <c r="I51" s="22">
        <f t="shared" ref="I51:I57" si="2">$I$47*H51</f>
        <v>43.475851060606061</v>
      </c>
    </row>
    <row r="52" spans="1:9" x14ac:dyDescent="0.25">
      <c r="A52" s="20" t="s">
        <v>37</v>
      </c>
      <c r="B52" s="64" t="s">
        <v>38</v>
      </c>
      <c r="C52" s="65"/>
      <c r="D52" s="65"/>
      <c r="E52" s="65"/>
      <c r="F52" s="65"/>
      <c r="G52" s="66"/>
      <c r="H52" s="21">
        <v>0.01</v>
      </c>
      <c r="I52" s="22">
        <f t="shared" si="2"/>
        <v>28.983900707070706</v>
      </c>
    </row>
    <row r="53" spans="1:9" x14ac:dyDescent="0.25">
      <c r="A53" s="20" t="s">
        <v>39</v>
      </c>
      <c r="B53" s="64" t="s">
        <v>40</v>
      </c>
      <c r="C53" s="65"/>
      <c r="D53" s="65"/>
      <c r="E53" s="65"/>
      <c r="F53" s="65"/>
      <c r="G53" s="66"/>
      <c r="H53" s="21">
        <v>2E-3</v>
      </c>
      <c r="I53" s="22">
        <f t="shared" si="2"/>
        <v>5.7967801414141418</v>
      </c>
    </row>
    <row r="54" spans="1:9" x14ac:dyDescent="0.25">
      <c r="A54" s="20" t="s">
        <v>41</v>
      </c>
      <c r="B54" s="67" t="s">
        <v>42</v>
      </c>
      <c r="C54" s="68"/>
      <c r="D54" s="68"/>
      <c r="E54" s="68"/>
      <c r="F54" s="68"/>
      <c r="G54" s="69"/>
      <c r="H54" s="21">
        <v>2.5000000000000001E-2</v>
      </c>
      <c r="I54" s="22">
        <f t="shared" si="2"/>
        <v>72.459751767676764</v>
      </c>
    </row>
    <row r="55" spans="1:9" x14ac:dyDescent="0.25">
      <c r="A55" s="20" t="s">
        <v>43</v>
      </c>
      <c r="B55" s="67" t="s">
        <v>44</v>
      </c>
      <c r="C55" s="68"/>
      <c r="D55" s="68"/>
      <c r="E55" s="68"/>
      <c r="F55" s="68"/>
      <c r="G55" s="69"/>
      <c r="H55" s="23">
        <v>0.08</v>
      </c>
      <c r="I55" s="22">
        <f t="shared" si="2"/>
        <v>231.87120565656565</v>
      </c>
    </row>
    <row r="56" spans="1:9" x14ac:dyDescent="0.25">
      <c r="A56" s="20" t="s">
        <v>45</v>
      </c>
      <c r="B56" s="70" t="s">
        <v>46</v>
      </c>
      <c r="C56" s="71"/>
      <c r="D56" s="24" t="s">
        <v>47</v>
      </c>
      <c r="E56" s="25">
        <v>0.03</v>
      </c>
      <c r="F56" s="24" t="s">
        <v>48</v>
      </c>
      <c r="G56" s="26">
        <v>1</v>
      </c>
      <c r="H56" s="27">
        <f>ROUND((E56*G56),6)</f>
        <v>0.03</v>
      </c>
      <c r="I56" s="22">
        <f t="shared" si="2"/>
        <v>86.951702121212122</v>
      </c>
    </row>
    <row r="57" spans="1:9" x14ac:dyDescent="0.25">
      <c r="A57" s="20" t="s">
        <v>49</v>
      </c>
      <c r="B57" s="67" t="s">
        <v>50</v>
      </c>
      <c r="C57" s="68"/>
      <c r="D57" s="68"/>
      <c r="E57" s="68"/>
      <c r="F57" s="68"/>
      <c r="G57" s="69"/>
      <c r="H57" s="21">
        <v>6.0000000000000001E-3</v>
      </c>
      <c r="I57" s="22">
        <f t="shared" si="2"/>
        <v>17.390340424242424</v>
      </c>
    </row>
    <row r="58" spans="1:9" x14ac:dyDescent="0.25">
      <c r="A58" s="61" t="s">
        <v>51</v>
      </c>
      <c r="B58" s="62"/>
      <c r="C58" s="62"/>
      <c r="D58" s="62"/>
      <c r="E58" s="62"/>
      <c r="F58" s="62"/>
      <c r="G58" s="63"/>
      <c r="H58" s="28">
        <f>SUM(H50:H57)</f>
        <v>0.3680000000000001</v>
      </c>
      <c r="I58" s="29">
        <f>TRUNC(SUM(I50:I57),2)</f>
        <v>1066.5999999999999</v>
      </c>
    </row>
    <row r="60" spans="1:9" x14ac:dyDescent="0.25">
      <c r="A60" s="33" t="s">
        <v>63</v>
      </c>
      <c r="B60" s="2"/>
      <c r="C60" s="2"/>
      <c r="D60" s="2"/>
      <c r="E60" s="2"/>
      <c r="F60" s="2"/>
      <c r="G60" s="2"/>
      <c r="H60" s="2"/>
      <c r="I60" s="13">
        <f>D47+I58</f>
        <v>4241.7734343434349</v>
      </c>
    </row>
    <row r="61" spans="1:9" x14ac:dyDescent="0.25">
      <c r="A61" s="34" t="s">
        <v>61</v>
      </c>
      <c r="B61" s="2"/>
      <c r="C61" s="2"/>
      <c r="D61" s="2"/>
      <c r="E61" s="2"/>
      <c r="F61" s="2"/>
      <c r="G61" s="2"/>
      <c r="H61" s="11">
        <v>1</v>
      </c>
      <c r="I61" s="13">
        <f>I60*H61</f>
        <v>4241.7734343434349</v>
      </c>
    </row>
    <row r="65" spans="1:1" x14ac:dyDescent="0.25">
      <c r="A65" s="36" t="s">
        <v>64</v>
      </c>
    </row>
    <row r="66" spans="1:1" x14ac:dyDescent="0.25">
      <c r="A66" s="37" t="s">
        <v>65</v>
      </c>
    </row>
    <row r="67" spans="1:1" x14ac:dyDescent="0.25">
      <c r="A67" s="37" t="s">
        <v>66</v>
      </c>
    </row>
    <row r="68" spans="1:1" x14ac:dyDescent="0.25">
      <c r="A68" s="37" t="s">
        <v>67</v>
      </c>
    </row>
    <row r="69" spans="1:1" x14ac:dyDescent="0.25">
      <c r="A69" s="37" t="s">
        <v>68</v>
      </c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8" t="s">
        <v>69</v>
      </c>
    </row>
    <row r="74" spans="1:1" x14ac:dyDescent="0.25">
      <c r="A74" s="39" t="s">
        <v>70</v>
      </c>
    </row>
    <row r="75" spans="1:1" x14ac:dyDescent="0.25">
      <c r="A75" s="39" t="s">
        <v>71</v>
      </c>
    </row>
    <row r="76" spans="1:1" x14ac:dyDescent="0.25">
      <c r="A76" s="39" t="s">
        <v>72</v>
      </c>
    </row>
    <row r="77" spans="1:1" x14ac:dyDescent="0.25">
      <c r="A77" s="39" t="s">
        <v>73</v>
      </c>
    </row>
    <row r="78" spans="1:1" x14ac:dyDescent="0.25">
      <c r="A78" s="39" t="s">
        <v>74</v>
      </c>
    </row>
    <row r="79" spans="1:1" x14ac:dyDescent="0.25">
      <c r="A79" s="39" t="s">
        <v>75</v>
      </c>
    </row>
    <row r="80" spans="1:1" x14ac:dyDescent="0.25">
      <c r="A80" s="40" t="s">
        <v>76</v>
      </c>
    </row>
    <row r="83" spans="1:1" x14ac:dyDescent="0.25">
      <c r="A83" s="45" t="s">
        <v>101</v>
      </c>
    </row>
    <row r="84" spans="1:1" x14ac:dyDescent="0.25">
      <c r="A84" s="39" t="s">
        <v>102</v>
      </c>
    </row>
    <row r="85" spans="1:1" x14ac:dyDescent="0.25">
      <c r="A85" s="39" t="s">
        <v>103</v>
      </c>
    </row>
    <row r="86" spans="1:1" x14ac:dyDescent="0.25">
      <c r="A86" s="39" t="s">
        <v>104</v>
      </c>
    </row>
    <row r="87" spans="1:1" x14ac:dyDescent="0.25">
      <c r="A87" s="39" t="s">
        <v>105</v>
      </c>
    </row>
    <row r="88" spans="1:1" x14ac:dyDescent="0.25">
      <c r="A88" s="39" t="s">
        <v>106</v>
      </c>
    </row>
    <row r="89" spans="1:1" x14ac:dyDescent="0.25">
      <c r="A89" s="39"/>
    </row>
    <row r="90" spans="1:1" x14ac:dyDescent="0.25">
      <c r="A90" s="39" t="s">
        <v>127</v>
      </c>
    </row>
    <row r="113" spans="1:2" x14ac:dyDescent="0.25">
      <c r="A113" t="s">
        <v>96</v>
      </c>
      <c r="B113" t="s">
        <v>133</v>
      </c>
    </row>
    <row r="129" spans="1:1" x14ac:dyDescent="0.25">
      <c r="A129" t="s">
        <v>97</v>
      </c>
    </row>
    <row r="130" spans="1:1" x14ac:dyDescent="0.25">
      <c r="A130" t="s">
        <v>98</v>
      </c>
    </row>
    <row r="148" spans="1:4" ht="78" customHeight="1" x14ac:dyDescent="0.25">
      <c r="A148" s="58" t="s">
        <v>122</v>
      </c>
      <c r="B148" s="59"/>
      <c r="C148" s="59"/>
      <c r="D148" s="60"/>
    </row>
    <row r="149" spans="1:4" x14ac:dyDescent="0.25">
      <c r="A149" s="50" t="s">
        <v>123</v>
      </c>
      <c r="B149" s="51"/>
      <c r="C149" s="51"/>
      <c r="D149" s="53"/>
    </row>
    <row r="150" spans="1:4" x14ac:dyDescent="0.25">
      <c r="A150" s="50" t="s">
        <v>124</v>
      </c>
      <c r="B150" s="51"/>
      <c r="C150" s="51"/>
      <c r="D150" s="53"/>
    </row>
    <row r="151" spans="1:4" x14ac:dyDescent="0.25">
      <c r="A151" s="50" t="s">
        <v>125</v>
      </c>
      <c r="B151" s="51"/>
      <c r="C151" s="51"/>
      <c r="D151" s="53"/>
    </row>
    <row r="152" spans="1:4" x14ac:dyDescent="0.25">
      <c r="A152" s="54" t="s">
        <v>126</v>
      </c>
      <c r="B152" s="55"/>
      <c r="C152" s="55"/>
      <c r="D152" s="56"/>
    </row>
    <row r="173" spans="1:1" x14ac:dyDescent="0.25">
      <c r="A173" t="s">
        <v>115</v>
      </c>
    </row>
    <row r="178" spans="1:1" x14ac:dyDescent="0.25">
      <c r="A178" t="s">
        <v>109</v>
      </c>
    </row>
  </sheetData>
  <mergeCells count="13">
    <mergeCell ref="A1:F1"/>
    <mergeCell ref="B49:G49"/>
    <mergeCell ref="B50:G50"/>
    <mergeCell ref="B51:G51"/>
    <mergeCell ref="B52:G52"/>
    <mergeCell ref="A34:D34"/>
    <mergeCell ref="A148:D148"/>
    <mergeCell ref="A58:G58"/>
    <mergeCell ref="B53:G53"/>
    <mergeCell ref="B54:G54"/>
    <mergeCell ref="B55:G55"/>
    <mergeCell ref="B56:C56"/>
    <mergeCell ref="B57:G57"/>
  </mergeCells>
  <hyperlinks>
    <hyperlink ref="A149" r:id="rId1" location="position%3D3%26search_layout%3Dgrid%26type%3Ditem%26tracking_id%3Dcde1333c-50d9-4d80-933d-49a486383145" display="https://carro.mercadolivre.com.br/MLB-3813272607-fiat-ducato-escolar-20-lugares-preto-4p-2014-_JM - position%3D3%26search_layout%3Dgrid%26type%3Ditem%26tracking_id%3Dcde1333c-50d9-4d80-933d-49a486383145" xr:uid="{00000000-0004-0000-0000-000000000000}"/>
    <hyperlink ref="A150" r:id="rId2" location="position%3D2%26search_layout%3Dgrid%26type%3Ditem%26tracking_id%3Dcde1333c-50d9-4d80-933d-49a486383145" display="https://carro.mercadolivre.com.br/MLB-4992068030-fiat-ducato-escolar-20-lugares-multi-teto-alto-2013-4p-_JM - position%3D2%26search_layout%3Dgrid%26type%3Ditem%26tracking_id%3Dcde1333c-50d9-4d80-933d-49a486383145" xr:uid="{00000000-0004-0000-0000-000001000000}"/>
    <hyperlink ref="A151" r:id="rId3" location="position%3D7%26search_layout%3Dgrid%26type%3Ditem%26tracking_id%3Dcde1333c-50d9-4d80-933d-49a486383145" display="https://carro.mercadolivre.com.br/MLB-5013322974-van-fiat-ducato-minibus-2013-escolar-20-lugares-teto-baixo-_JM - position%3D7%26search_layout%3Dgrid%26type%3Ditem%26tracking_id%3Dcde1333c-50d9-4d80-933d-49a486383145" xr:uid="{00000000-0004-0000-0000-000002000000}"/>
  </hyperlinks>
  <pageMargins left="0.511811024" right="0.511811024" top="0.78740157499999996" bottom="0.78740157499999996" header="0.31496062000000002" footer="0.31496062000000002"/>
  <pageSetup paperSize="9" orientation="landscape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4"/>
  <sheetViews>
    <sheetView topLeftCell="A96" zoomScale="115" zoomScaleNormal="115" workbookViewId="0">
      <selection activeCell="B19" sqref="B19"/>
    </sheetView>
  </sheetViews>
  <sheetFormatPr defaultRowHeight="15" x14ac:dyDescent="0.25"/>
  <cols>
    <col min="1" max="1" width="32.28515625" bestFit="1" customWidth="1"/>
    <col min="2" max="2" width="11.28515625" bestFit="1" customWidth="1"/>
    <col min="3" max="3" width="17" bestFit="1" customWidth="1"/>
    <col min="4" max="4" width="11.140625" bestFit="1" customWidth="1"/>
    <col min="5" max="5" width="23.7109375" customWidth="1"/>
    <col min="6" max="6" width="5.28515625" customWidth="1"/>
    <col min="7" max="7" width="9.140625" customWidth="1"/>
    <col min="8" max="8" width="9.85546875" customWidth="1"/>
    <col min="9" max="9" width="10.140625" bestFit="1" customWidth="1"/>
  </cols>
  <sheetData>
    <row r="1" spans="1:6" x14ac:dyDescent="0.25">
      <c r="A1" s="72" t="s">
        <v>7</v>
      </c>
      <c r="B1" s="72"/>
      <c r="C1" s="72"/>
      <c r="D1" s="72"/>
      <c r="E1" s="72"/>
      <c r="F1" s="72"/>
    </row>
    <row r="2" spans="1:6" x14ac:dyDescent="0.25">
      <c r="A2" s="43" t="s">
        <v>86</v>
      </c>
      <c r="B2" s="43"/>
      <c r="C2" s="43"/>
      <c r="D2" s="43"/>
      <c r="E2" s="43"/>
      <c r="F2" s="43"/>
    </row>
    <row r="3" spans="1:6" x14ac:dyDescent="0.25">
      <c r="A3" s="43"/>
      <c r="B3" s="41" t="s">
        <v>77</v>
      </c>
      <c r="C3" s="43"/>
      <c r="D3" s="49">
        <v>95.5</v>
      </c>
      <c r="E3" s="43"/>
      <c r="F3" s="43"/>
    </row>
    <row r="4" spans="1:6" x14ac:dyDescent="0.25">
      <c r="A4" s="43"/>
      <c r="B4" s="41" t="s">
        <v>78</v>
      </c>
      <c r="C4" s="43"/>
      <c r="D4" s="43">
        <v>24</v>
      </c>
      <c r="E4" s="43"/>
      <c r="F4" s="43"/>
    </row>
    <row r="5" spans="1:6" x14ac:dyDescent="0.25">
      <c r="A5" s="10" t="s">
        <v>85</v>
      </c>
      <c r="B5" t="s">
        <v>23</v>
      </c>
      <c r="D5" s="48">
        <f>D3*D4</f>
        <v>2292</v>
      </c>
    </row>
    <row r="6" spans="1:6" x14ac:dyDescent="0.25">
      <c r="B6" t="s">
        <v>114</v>
      </c>
      <c r="D6" s="48">
        <f>D5*10</f>
        <v>22920</v>
      </c>
    </row>
    <row r="7" spans="1:6" ht="77.25" x14ac:dyDescent="0.25">
      <c r="A7" s="43" t="s">
        <v>9</v>
      </c>
      <c r="B7" s="7">
        <v>159333.32999999999</v>
      </c>
      <c r="C7" s="43"/>
      <c r="D7" s="43"/>
      <c r="E7" s="46" t="s">
        <v>121</v>
      </c>
      <c r="F7" s="43"/>
    </row>
    <row r="8" spans="1:6" x14ac:dyDescent="0.25">
      <c r="A8" s="43" t="s">
        <v>79</v>
      </c>
      <c r="B8" s="7">
        <f>B7*20%</f>
        <v>31866.665999999997</v>
      </c>
      <c r="C8" s="43"/>
      <c r="D8" s="43"/>
      <c r="E8" s="41" t="s">
        <v>94</v>
      </c>
      <c r="F8" s="43"/>
    </row>
    <row r="9" spans="1:6" x14ac:dyDescent="0.25">
      <c r="A9" s="43" t="s">
        <v>10</v>
      </c>
      <c r="B9" s="7">
        <f>B7-B8</f>
        <v>127466.66399999999</v>
      </c>
      <c r="C9" s="43"/>
      <c r="D9" s="43"/>
      <c r="E9" s="43"/>
      <c r="F9" s="43"/>
    </row>
    <row r="10" spans="1:6" x14ac:dyDescent="0.25">
      <c r="A10" s="43" t="s">
        <v>11</v>
      </c>
      <c r="B10" s="7">
        <v>60</v>
      </c>
      <c r="C10" s="7">
        <f>B9/B10</f>
        <v>2124.4443999999999</v>
      </c>
      <c r="D10" s="43"/>
      <c r="E10" s="41" t="s">
        <v>93</v>
      </c>
      <c r="F10" s="43"/>
    </row>
    <row r="11" spans="1:6" x14ac:dyDescent="0.25">
      <c r="A11" s="43" t="s">
        <v>13</v>
      </c>
      <c r="B11" s="15">
        <v>0.105</v>
      </c>
      <c r="C11" s="8">
        <f>B7*B11/12</f>
        <v>1394.1666374999998</v>
      </c>
      <c r="D11" s="43"/>
      <c r="E11" s="41" t="s">
        <v>108</v>
      </c>
      <c r="F11" s="43"/>
    </row>
    <row r="13" spans="1:6" x14ac:dyDescent="0.25">
      <c r="A13" s="1" t="s">
        <v>0</v>
      </c>
      <c r="B13" s="1" t="s">
        <v>8</v>
      </c>
      <c r="C13" s="1" t="s">
        <v>21</v>
      </c>
      <c r="D13" s="1" t="s">
        <v>1</v>
      </c>
    </row>
    <row r="14" spans="1:6" ht="165" x14ac:dyDescent="0.25">
      <c r="A14" s="2" t="s">
        <v>2</v>
      </c>
      <c r="B14" s="2">
        <v>6</v>
      </c>
      <c r="C14" s="2">
        <v>4</v>
      </c>
      <c r="D14" s="3">
        <f t="shared" ref="D14:D23" si="0">B14/C14</f>
        <v>1.5</v>
      </c>
      <c r="E14" s="44" t="s">
        <v>87</v>
      </c>
      <c r="F14" s="44"/>
    </row>
    <row r="15" spans="1:6" ht="28.9" customHeight="1" x14ac:dyDescent="0.25">
      <c r="A15" s="2" t="s">
        <v>6</v>
      </c>
      <c r="B15" s="3">
        <v>500</v>
      </c>
      <c r="C15" s="2">
        <f>D5</f>
        <v>2292</v>
      </c>
      <c r="D15" s="3">
        <f t="shared" si="0"/>
        <v>0.2181500872600349</v>
      </c>
      <c r="E15" s="44" t="s">
        <v>99</v>
      </c>
    </row>
    <row r="16" spans="1:6" x14ac:dyDescent="0.25">
      <c r="A16" s="2" t="s">
        <v>20</v>
      </c>
      <c r="B16" s="3"/>
      <c r="C16" s="2">
        <f>C15*12</f>
        <v>27504</v>
      </c>
      <c r="D16" s="3">
        <f t="shared" si="0"/>
        <v>0</v>
      </c>
    </row>
    <row r="17" spans="1:5" x14ac:dyDescent="0.25">
      <c r="A17" s="2" t="s">
        <v>3</v>
      </c>
      <c r="B17" s="3">
        <v>3306.04</v>
      </c>
      <c r="C17" s="2">
        <f>C15</f>
        <v>2292</v>
      </c>
      <c r="D17" s="3">
        <f t="shared" si="0"/>
        <v>1.4424258289703316</v>
      </c>
      <c r="E17" t="s">
        <v>88</v>
      </c>
    </row>
    <row r="18" spans="1:5" x14ac:dyDescent="0.25">
      <c r="A18" s="2" t="s">
        <v>129</v>
      </c>
      <c r="B18" s="3">
        <v>8536.5400000000009</v>
      </c>
      <c r="C18" s="2">
        <v>70000</v>
      </c>
      <c r="D18" s="3">
        <f t="shared" si="0"/>
        <v>0.12195057142857144</v>
      </c>
      <c r="E18" t="s">
        <v>95</v>
      </c>
    </row>
    <row r="19" spans="1:5" x14ac:dyDescent="0.25">
      <c r="A19" s="2" t="s">
        <v>26</v>
      </c>
      <c r="B19" s="3">
        <v>250</v>
      </c>
      <c r="C19" s="2">
        <f>C17</f>
        <v>2292</v>
      </c>
      <c r="D19" s="3">
        <f t="shared" si="0"/>
        <v>0.10907504363001745</v>
      </c>
      <c r="E19" t="s">
        <v>100</v>
      </c>
    </row>
    <row r="20" spans="1:5" x14ac:dyDescent="0.25">
      <c r="A20" s="2" t="s">
        <v>110</v>
      </c>
      <c r="B20" s="3">
        <v>63.4</v>
      </c>
      <c r="C20" s="2">
        <f>C19</f>
        <v>2292</v>
      </c>
      <c r="D20" s="3">
        <f>B20/C20</f>
        <v>2.7661431064572424E-2</v>
      </c>
      <c r="E20" t="s">
        <v>111</v>
      </c>
    </row>
    <row r="21" spans="1:5" x14ac:dyDescent="0.25">
      <c r="A21" s="2" t="s">
        <v>4</v>
      </c>
      <c r="B21" s="3">
        <f>I61</f>
        <v>4401.9134343434343</v>
      </c>
      <c r="C21" s="2">
        <f>C17</f>
        <v>2292</v>
      </c>
      <c r="D21" s="3">
        <f t="shared" si="0"/>
        <v>1.9205555996262802</v>
      </c>
      <c r="E21" t="s">
        <v>89</v>
      </c>
    </row>
    <row r="22" spans="1:5" x14ac:dyDescent="0.25">
      <c r="A22" s="2" t="s">
        <v>12</v>
      </c>
      <c r="B22" s="3">
        <f>C10</f>
        <v>2124.4443999999999</v>
      </c>
      <c r="C22" s="2">
        <f>C21</f>
        <v>2292</v>
      </c>
      <c r="D22" s="3">
        <f t="shared" si="0"/>
        <v>0.92689546247818488</v>
      </c>
      <c r="E22" t="s">
        <v>92</v>
      </c>
    </row>
    <row r="23" spans="1:5" x14ac:dyDescent="0.25">
      <c r="A23" s="2" t="s">
        <v>14</v>
      </c>
      <c r="B23" s="9">
        <f>C11</f>
        <v>1394.1666374999998</v>
      </c>
      <c r="C23" s="2">
        <f>C22</f>
        <v>2292</v>
      </c>
      <c r="D23" s="3">
        <f t="shared" si="0"/>
        <v>0.60827514725130882</v>
      </c>
      <c r="E23" t="s">
        <v>92</v>
      </c>
    </row>
    <row r="24" spans="1:5" x14ac:dyDescent="0.25">
      <c r="A24" s="4" t="s">
        <v>24</v>
      </c>
      <c r="B24" s="4"/>
      <c r="C24" s="4" t="s">
        <v>5</v>
      </c>
      <c r="D24" s="5">
        <f>SUM(D14:D23)</f>
        <v>6.8749891717093021</v>
      </c>
    </row>
    <row r="26" spans="1:5" x14ac:dyDescent="0.25">
      <c r="A26" s="2" t="s">
        <v>17</v>
      </c>
      <c r="B26" s="2"/>
      <c r="C26" s="11">
        <v>0.1</v>
      </c>
      <c r="D26" s="9">
        <f>D24*C26</f>
        <v>0.68749891717093026</v>
      </c>
      <c r="E26" t="s">
        <v>91</v>
      </c>
    </row>
    <row r="27" spans="1:5" x14ac:dyDescent="0.25">
      <c r="A27" s="2" t="s">
        <v>18</v>
      </c>
      <c r="B27" s="2"/>
      <c r="C27" s="11">
        <v>0.1</v>
      </c>
      <c r="D27" s="9">
        <f>D24*C27</f>
        <v>0.68749891717093026</v>
      </c>
      <c r="E27" t="s">
        <v>91</v>
      </c>
    </row>
    <row r="28" spans="1:5" x14ac:dyDescent="0.25">
      <c r="A28" s="12" t="s">
        <v>15</v>
      </c>
      <c r="B28" s="12"/>
      <c r="C28" s="12"/>
      <c r="D28" s="13">
        <f>D27+D26+D24</f>
        <v>8.2499870060511622</v>
      </c>
    </row>
    <row r="29" spans="1:5" x14ac:dyDescent="0.25">
      <c r="A29" s="2" t="s">
        <v>16</v>
      </c>
      <c r="B29" s="2"/>
      <c r="C29" s="14">
        <v>6.6500000000000004E-2</v>
      </c>
      <c r="D29" s="9">
        <f>D28*C29</f>
        <v>0.54862413590240233</v>
      </c>
      <c r="E29" t="s">
        <v>90</v>
      </c>
    </row>
    <row r="30" spans="1:5" x14ac:dyDescent="0.25">
      <c r="A30" s="2" t="s">
        <v>19</v>
      </c>
      <c r="B30" s="2"/>
      <c r="C30" s="11"/>
      <c r="D30" s="9"/>
    </row>
    <row r="31" spans="1:5" x14ac:dyDescent="0.25">
      <c r="A31" s="12" t="s">
        <v>25</v>
      </c>
      <c r="B31" s="12"/>
      <c r="C31" s="12"/>
      <c r="D31" s="13">
        <f>D28+D29</f>
        <v>8.7986111419535646</v>
      </c>
    </row>
    <row r="32" spans="1:5" x14ac:dyDescent="0.25">
      <c r="A32" s="16" t="s">
        <v>27</v>
      </c>
      <c r="B32" s="2"/>
      <c r="C32" s="2">
        <f>D5</f>
        <v>2292</v>
      </c>
      <c r="D32" s="9">
        <f>D31*C32</f>
        <v>20166.416737357569</v>
      </c>
    </row>
    <row r="34" spans="1:9" ht="50.25" customHeight="1" x14ac:dyDescent="0.25">
      <c r="A34" s="76" t="s">
        <v>116</v>
      </c>
      <c r="B34" s="76"/>
      <c r="C34" s="76"/>
      <c r="D34" s="76"/>
    </row>
    <row r="35" spans="1:9" x14ac:dyDescent="0.25">
      <c r="A35" s="10" t="s">
        <v>62</v>
      </c>
      <c r="D35" s="17"/>
    </row>
    <row r="36" spans="1:9" x14ac:dyDescent="0.25">
      <c r="A36" s="12" t="s">
        <v>80</v>
      </c>
      <c r="B36" s="2"/>
      <c r="C36" s="3">
        <v>2365.8000000000002</v>
      </c>
      <c r="D36" s="9">
        <v>220</v>
      </c>
    </row>
    <row r="37" spans="1:9" x14ac:dyDescent="0.25">
      <c r="A37" s="2" t="s">
        <v>81</v>
      </c>
      <c r="B37" s="2"/>
      <c r="C37" s="3">
        <f>C36/D36*200</f>
        <v>2150.727272727273</v>
      </c>
      <c r="D37" s="9"/>
    </row>
    <row r="38" spans="1:9" x14ac:dyDescent="0.25">
      <c r="A38" s="2" t="s">
        <v>52</v>
      </c>
      <c r="B38" s="11">
        <v>0.2</v>
      </c>
      <c r="C38" s="9">
        <f>C37*B38</f>
        <v>430.14545454545464</v>
      </c>
      <c r="D38" s="2"/>
    </row>
    <row r="39" spans="1:9" x14ac:dyDescent="0.25">
      <c r="A39" s="32" t="s">
        <v>60</v>
      </c>
      <c r="B39" s="11"/>
      <c r="C39" s="9"/>
      <c r="D39" s="13">
        <f>C38+C37</f>
        <v>2580.8727272727274</v>
      </c>
    </row>
    <row r="40" spans="1:9" x14ac:dyDescent="0.25">
      <c r="A40" s="2" t="s">
        <v>53</v>
      </c>
      <c r="B40" s="2">
        <v>20</v>
      </c>
      <c r="C40" s="3">
        <v>9.4</v>
      </c>
      <c r="D40" s="3">
        <f>C40*B40</f>
        <v>188</v>
      </c>
    </row>
    <row r="41" spans="1:9" x14ac:dyDescent="0.25">
      <c r="A41" s="2" t="s">
        <v>54</v>
      </c>
      <c r="B41" s="2">
        <v>24</v>
      </c>
      <c r="C41" s="3">
        <v>16.52</v>
      </c>
      <c r="D41" s="3">
        <f>B41*C41</f>
        <v>396.48</v>
      </c>
    </row>
    <row r="42" spans="1:9" x14ac:dyDescent="0.25">
      <c r="A42" s="2" t="s">
        <v>82</v>
      </c>
      <c r="B42" s="2"/>
      <c r="C42" s="42">
        <v>0.1</v>
      </c>
      <c r="D42" s="3">
        <f>-D41*C42</f>
        <v>-39.648000000000003</v>
      </c>
    </row>
    <row r="43" spans="1:9" x14ac:dyDescent="0.25">
      <c r="A43" s="2" t="s">
        <v>83</v>
      </c>
      <c r="B43" s="2"/>
      <c r="C43" s="42">
        <v>0.06</v>
      </c>
      <c r="D43" s="3">
        <f>-C37*C43</f>
        <v>-129.04363636363638</v>
      </c>
      <c r="E43" s="17"/>
    </row>
    <row r="44" spans="1:9" x14ac:dyDescent="0.25">
      <c r="A44" s="12" t="s">
        <v>55</v>
      </c>
      <c r="B44" s="12"/>
      <c r="C44" s="12"/>
      <c r="D44" s="13">
        <f>SUM(D39:D43)</f>
        <v>2996.6610909090909</v>
      </c>
    </row>
    <row r="45" spans="1:9" x14ac:dyDescent="0.25">
      <c r="A45" s="2" t="s">
        <v>56</v>
      </c>
      <c r="B45" s="2"/>
      <c r="C45" s="2"/>
      <c r="D45" s="9">
        <f>D44/12</f>
        <v>249.72175757575758</v>
      </c>
    </row>
    <row r="46" spans="1:9" x14ac:dyDescent="0.25">
      <c r="A46" s="2" t="s">
        <v>57</v>
      </c>
      <c r="B46" s="2"/>
      <c r="C46" s="2"/>
      <c r="D46" s="3">
        <f>(D44/3)/12</f>
        <v>83.24058585858586</v>
      </c>
    </row>
    <row r="47" spans="1:9" x14ac:dyDescent="0.25">
      <c r="A47" s="12" t="s">
        <v>58</v>
      </c>
      <c r="B47" s="12"/>
      <c r="C47" s="12"/>
      <c r="D47" s="31">
        <f>D46+D45+D44</f>
        <v>3329.6234343434344</v>
      </c>
      <c r="E47" s="10" t="s">
        <v>59</v>
      </c>
      <c r="F47" s="10"/>
      <c r="G47" s="10"/>
      <c r="H47" s="10"/>
      <c r="I47" s="30">
        <f>D39+D45+D46</f>
        <v>2913.8350707070708</v>
      </c>
    </row>
    <row r="49" spans="1:9" ht="30" x14ac:dyDescent="0.25">
      <c r="A49" s="18" t="s">
        <v>29</v>
      </c>
      <c r="B49" s="73" t="s">
        <v>30</v>
      </c>
      <c r="C49" s="74"/>
      <c r="D49" s="74"/>
      <c r="E49" s="74"/>
      <c r="F49" s="74"/>
      <c r="G49" s="75"/>
      <c r="H49" s="19" t="s">
        <v>31</v>
      </c>
      <c r="I49" s="19" t="s">
        <v>32</v>
      </c>
    </row>
    <row r="50" spans="1:9" x14ac:dyDescent="0.25">
      <c r="A50" s="20" t="s">
        <v>33</v>
      </c>
      <c r="B50" s="64" t="s">
        <v>34</v>
      </c>
      <c r="C50" s="65"/>
      <c r="D50" s="65"/>
      <c r="E50" s="65"/>
      <c r="F50" s="65"/>
      <c r="G50" s="66"/>
      <c r="H50" s="21">
        <v>0.2</v>
      </c>
      <c r="I50" s="22">
        <f>$I$47*H50</f>
        <v>582.76701414141417</v>
      </c>
    </row>
    <row r="51" spans="1:9" x14ac:dyDescent="0.25">
      <c r="A51" s="20" t="s">
        <v>35</v>
      </c>
      <c r="B51" s="64" t="s">
        <v>36</v>
      </c>
      <c r="C51" s="65"/>
      <c r="D51" s="65"/>
      <c r="E51" s="65"/>
      <c r="F51" s="65"/>
      <c r="G51" s="66"/>
      <c r="H51" s="21">
        <v>1.4999999999999999E-2</v>
      </c>
      <c r="I51" s="22">
        <f t="shared" ref="I51:I57" si="1">$I$47*H51</f>
        <v>43.707526060606064</v>
      </c>
    </row>
    <row r="52" spans="1:9" x14ac:dyDescent="0.25">
      <c r="A52" s="20" t="s">
        <v>37</v>
      </c>
      <c r="B52" s="64" t="s">
        <v>38</v>
      </c>
      <c r="C52" s="65"/>
      <c r="D52" s="65"/>
      <c r="E52" s="65"/>
      <c r="F52" s="65"/>
      <c r="G52" s="66"/>
      <c r="H52" s="21">
        <v>0.01</v>
      </c>
      <c r="I52" s="22">
        <f t="shared" si="1"/>
        <v>29.13835070707071</v>
      </c>
    </row>
    <row r="53" spans="1:9" x14ac:dyDescent="0.25">
      <c r="A53" s="20" t="s">
        <v>39</v>
      </c>
      <c r="B53" s="64" t="s">
        <v>40</v>
      </c>
      <c r="C53" s="65"/>
      <c r="D53" s="65"/>
      <c r="E53" s="65"/>
      <c r="F53" s="65"/>
      <c r="G53" s="66"/>
      <c r="H53" s="21">
        <v>2E-3</v>
      </c>
      <c r="I53" s="22">
        <f t="shared" si="1"/>
        <v>5.8276701414141421</v>
      </c>
    </row>
    <row r="54" spans="1:9" x14ac:dyDescent="0.25">
      <c r="A54" s="20" t="s">
        <v>41</v>
      </c>
      <c r="B54" s="67" t="s">
        <v>42</v>
      </c>
      <c r="C54" s="68"/>
      <c r="D54" s="68"/>
      <c r="E54" s="68"/>
      <c r="F54" s="68"/>
      <c r="G54" s="69"/>
      <c r="H54" s="21">
        <v>2.5000000000000001E-2</v>
      </c>
      <c r="I54" s="22">
        <f t="shared" si="1"/>
        <v>72.845876767676771</v>
      </c>
    </row>
    <row r="55" spans="1:9" x14ac:dyDescent="0.25">
      <c r="A55" s="20" t="s">
        <v>43</v>
      </c>
      <c r="B55" s="67" t="s">
        <v>44</v>
      </c>
      <c r="C55" s="68"/>
      <c r="D55" s="68"/>
      <c r="E55" s="68"/>
      <c r="F55" s="68"/>
      <c r="G55" s="69"/>
      <c r="H55" s="23">
        <v>0.08</v>
      </c>
      <c r="I55" s="22">
        <f t="shared" si="1"/>
        <v>233.10680565656568</v>
      </c>
    </row>
    <row r="56" spans="1:9" ht="25.5" x14ac:dyDescent="0.25">
      <c r="A56" s="20" t="s">
        <v>45</v>
      </c>
      <c r="B56" s="70" t="s">
        <v>46</v>
      </c>
      <c r="C56" s="71"/>
      <c r="D56" s="24" t="s">
        <v>47</v>
      </c>
      <c r="E56" s="25">
        <v>0.03</v>
      </c>
      <c r="F56" s="24" t="s">
        <v>48</v>
      </c>
      <c r="G56" s="26">
        <v>1</v>
      </c>
      <c r="H56" s="27">
        <f>ROUND((E56*G56),6)</f>
        <v>0.03</v>
      </c>
      <c r="I56" s="22">
        <f t="shared" si="1"/>
        <v>87.415052121212128</v>
      </c>
    </row>
    <row r="57" spans="1:9" x14ac:dyDescent="0.25">
      <c r="A57" s="20" t="s">
        <v>49</v>
      </c>
      <c r="B57" s="67" t="s">
        <v>50</v>
      </c>
      <c r="C57" s="68"/>
      <c r="D57" s="68"/>
      <c r="E57" s="68"/>
      <c r="F57" s="68"/>
      <c r="G57" s="69"/>
      <c r="H57" s="21">
        <v>6.0000000000000001E-3</v>
      </c>
      <c r="I57" s="22">
        <f t="shared" si="1"/>
        <v>17.483010424242426</v>
      </c>
    </row>
    <row r="58" spans="1:9" x14ac:dyDescent="0.25">
      <c r="A58" s="61" t="s">
        <v>51</v>
      </c>
      <c r="B58" s="62"/>
      <c r="C58" s="62"/>
      <c r="D58" s="62"/>
      <c r="E58" s="62"/>
      <c r="F58" s="62"/>
      <c r="G58" s="63"/>
      <c r="H58" s="28">
        <f>SUM(H50:H57)</f>
        <v>0.3680000000000001</v>
      </c>
      <c r="I58" s="29">
        <f>TRUNC(SUM(I50:I57),2)</f>
        <v>1072.29</v>
      </c>
    </row>
    <row r="60" spans="1:9" x14ac:dyDescent="0.25">
      <c r="A60" s="33" t="s">
        <v>63</v>
      </c>
      <c r="B60" s="2"/>
      <c r="C60" s="2"/>
      <c r="D60" s="2"/>
      <c r="E60" s="2"/>
      <c r="F60" s="2"/>
      <c r="G60" s="2"/>
      <c r="H60" s="2"/>
      <c r="I60" s="13">
        <f>D47+I58</f>
        <v>4401.9134343434343</v>
      </c>
    </row>
    <row r="61" spans="1:9" x14ac:dyDescent="0.25">
      <c r="A61" s="34" t="s">
        <v>61</v>
      </c>
      <c r="B61" s="2"/>
      <c r="C61" s="2"/>
      <c r="D61" s="2"/>
      <c r="E61" s="2"/>
      <c r="F61" s="2"/>
      <c r="G61" s="2"/>
      <c r="H61" s="11">
        <v>1</v>
      </c>
      <c r="I61" s="13">
        <f>I60*H61</f>
        <v>4401.9134343434343</v>
      </c>
    </row>
    <row r="65" spans="1:1" x14ac:dyDescent="0.25">
      <c r="A65" s="36" t="s">
        <v>64</v>
      </c>
    </row>
    <row r="66" spans="1:1" x14ac:dyDescent="0.25">
      <c r="A66" s="37" t="s">
        <v>65</v>
      </c>
    </row>
    <row r="67" spans="1:1" x14ac:dyDescent="0.25">
      <c r="A67" s="37" t="s">
        <v>66</v>
      </c>
    </row>
    <row r="68" spans="1:1" x14ac:dyDescent="0.25">
      <c r="A68" s="37" t="s">
        <v>67</v>
      </c>
    </row>
    <row r="69" spans="1:1" x14ac:dyDescent="0.25">
      <c r="A69" s="37" t="s">
        <v>68</v>
      </c>
    </row>
    <row r="70" spans="1:1" x14ac:dyDescent="0.25">
      <c r="A70" s="37"/>
    </row>
    <row r="71" spans="1:1" x14ac:dyDescent="0.25">
      <c r="A71" s="37"/>
    </row>
    <row r="72" spans="1:1" x14ac:dyDescent="0.25">
      <c r="A72" s="37"/>
    </row>
    <row r="73" spans="1:1" x14ac:dyDescent="0.25">
      <c r="A73" s="38" t="s">
        <v>69</v>
      </c>
    </row>
    <row r="74" spans="1:1" x14ac:dyDescent="0.25">
      <c r="A74" s="39" t="s">
        <v>70</v>
      </c>
    </row>
    <row r="75" spans="1:1" x14ac:dyDescent="0.25">
      <c r="A75" s="39" t="s">
        <v>71</v>
      </c>
    </row>
    <row r="76" spans="1:1" x14ac:dyDescent="0.25">
      <c r="A76" s="39" t="s">
        <v>72</v>
      </c>
    </row>
    <row r="77" spans="1:1" x14ac:dyDescent="0.25">
      <c r="A77" s="39" t="s">
        <v>73</v>
      </c>
    </row>
    <row r="78" spans="1:1" x14ac:dyDescent="0.25">
      <c r="A78" s="39" t="s">
        <v>74</v>
      </c>
    </row>
    <row r="79" spans="1:1" x14ac:dyDescent="0.25">
      <c r="A79" s="39" t="s">
        <v>75</v>
      </c>
    </row>
    <row r="80" spans="1:1" x14ac:dyDescent="0.25">
      <c r="A80" s="40" t="s">
        <v>76</v>
      </c>
    </row>
    <row r="82" spans="1:1" x14ac:dyDescent="0.25">
      <c r="A82" s="45" t="s">
        <v>101</v>
      </c>
    </row>
    <row r="83" spans="1:1" x14ac:dyDescent="0.25">
      <c r="A83" s="39" t="s">
        <v>102</v>
      </c>
    </row>
    <row r="84" spans="1:1" x14ac:dyDescent="0.25">
      <c r="A84" s="39" t="s">
        <v>103</v>
      </c>
    </row>
    <row r="85" spans="1:1" x14ac:dyDescent="0.25">
      <c r="A85" s="39" t="s">
        <v>105</v>
      </c>
    </row>
    <row r="86" spans="1:1" x14ac:dyDescent="0.25">
      <c r="A86" s="39" t="s">
        <v>106</v>
      </c>
    </row>
    <row r="87" spans="1:1" x14ac:dyDescent="0.25">
      <c r="A87" s="39"/>
    </row>
    <row r="88" spans="1:1" x14ac:dyDescent="0.25">
      <c r="A88" s="39" t="s">
        <v>127</v>
      </c>
    </row>
    <row r="111" spans="1:6" x14ac:dyDescent="0.25">
      <c r="A111" t="s">
        <v>96</v>
      </c>
      <c r="B111" t="s">
        <v>131</v>
      </c>
      <c r="C111" s="57">
        <v>1422.75</v>
      </c>
      <c r="D111" t="s">
        <v>132</v>
      </c>
    </row>
    <row r="112" spans="1:6" x14ac:dyDescent="0.25">
      <c r="A112" s="77" t="s">
        <v>130</v>
      </c>
      <c r="B112" s="77"/>
      <c r="C112" s="77"/>
      <c r="D112" s="77"/>
      <c r="E112" s="77"/>
      <c r="F112" s="77"/>
    </row>
    <row r="127" spans="1:1" x14ac:dyDescent="0.25">
      <c r="A127" t="s">
        <v>97</v>
      </c>
    </row>
    <row r="128" spans="1:1" x14ac:dyDescent="0.25">
      <c r="A128" t="s">
        <v>98</v>
      </c>
    </row>
    <row r="147" spans="1:4" ht="141.75" customHeight="1" x14ac:dyDescent="0.25">
      <c r="A147" s="58" t="s">
        <v>128</v>
      </c>
      <c r="B147" s="59"/>
      <c r="C147" s="59"/>
      <c r="D147" s="60"/>
    </row>
    <row r="148" spans="1:4" x14ac:dyDescent="0.25">
      <c r="A148" s="52" t="s">
        <v>117</v>
      </c>
      <c r="B148" s="51"/>
      <c r="C148" s="51"/>
      <c r="D148" s="53"/>
    </row>
    <row r="149" spans="1:4" x14ac:dyDescent="0.25">
      <c r="A149" s="52" t="s">
        <v>118</v>
      </c>
      <c r="B149" s="51"/>
      <c r="C149" s="51"/>
      <c r="D149" s="53"/>
    </row>
    <row r="150" spans="1:4" x14ac:dyDescent="0.25">
      <c r="A150" s="52" t="s">
        <v>119</v>
      </c>
      <c r="B150" s="51"/>
      <c r="C150" s="51"/>
      <c r="D150" s="53"/>
    </row>
    <row r="151" spans="1:4" x14ac:dyDescent="0.25">
      <c r="A151" s="54" t="s">
        <v>120</v>
      </c>
      <c r="B151" s="55"/>
      <c r="C151" s="55"/>
      <c r="D151" s="56"/>
    </row>
    <row r="154" spans="1:4" x14ac:dyDescent="0.25">
      <c r="A154" t="s">
        <v>109</v>
      </c>
    </row>
  </sheetData>
  <mergeCells count="14">
    <mergeCell ref="A147:D147"/>
    <mergeCell ref="A58:G58"/>
    <mergeCell ref="A1:F1"/>
    <mergeCell ref="A34:D34"/>
    <mergeCell ref="B49:G49"/>
    <mergeCell ref="B50:G50"/>
    <mergeCell ref="B51:G51"/>
    <mergeCell ref="B52:G52"/>
    <mergeCell ref="B53:G53"/>
    <mergeCell ref="B54:G54"/>
    <mergeCell ref="B55:G55"/>
    <mergeCell ref="B56:C56"/>
    <mergeCell ref="B57:G57"/>
    <mergeCell ref="A112:F112"/>
  </mergeCells>
  <hyperlinks>
    <hyperlink ref="A148" r:id="rId1" location="position%3D16%26search_layout%3Dgrid%26type%3Ditem%26tracking_id%3Dc5752f3d-88a9-4b46-9c53-52021ad3e4bb" display="https://veiculo.mercadolivre.com.br/MLB-3678015655-volare-w8-micro-onibus-fretamento-executivo-32-lug-c-ar-_JM - position%3D16%26search_layout%3Dgrid%26type%3Ditem%26tracking_id%3Dc5752f3d-88a9-4b46-9c53-52021ad3e4bb" xr:uid="{00000000-0004-0000-0100-000000000000}"/>
    <hyperlink ref="A149" r:id="rId2" location="position%3D4%26search_layout%3Dgrid%26type%3Ditem%26tracking_id%3D30865d41-ee94-4c25-b496-61b50ad9a899" display="https://veiculo.mercadolivre.com.br/MLB-3759602067-micro-rodoviario-marcopolo-volare-w9-on-2012-_JM - position%3D4%26search_layout%3Dgrid%26type%3Ditem%26tracking_id%3D30865d41-ee94-4c25-b496-61b50ad9a899" xr:uid="{00000000-0004-0000-0100-000001000000}"/>
    <hyperlink ref="A150" r:id="rId3" location="position%3D2%26search_layout%3Dgrid%26type%3Ditem%26tracking_id%3D30865d41-ee94-4c25-b496-61b50ad9a899" display="https://veiculo.mercadolivre.com.br/MLB-3819833937-micro-nibus-marcopolo-volare-w9-fretamentos-car-revisados-_JM - position%3D2%26search_layout%3Dgrid%26type%3Ditem%26tracking_id%3D30865d41-ee94-4c25-b496-61b50ad9a899" xr:uid="{00000000-0004-0000-0100-000002000000}"/>
  </hyperlinks>
  <pageMargins left="0.511811024" right="0.511811024" top="0.78740157499999996" bottom="0.78740157499999996" header="0.31496062000000002" footer="0.31496062000000002"/>
  <pageSetup paperSize="9" orientation="landscape" horizontalDpi="360" verticalDpi="360" r:id="rId4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van 18 lugar</vt:lpstr>
      <vt:lpstr>micro-ônibus 23 lugar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</dc:creator>
  <cp:lastModifiedBy>Cliente</cp:lastModifiedBy>
  <cp:lastPrinted>2024-08-28T14:04:08Z</cp:lastPrinted>
  <dcterms:created xsi:type="dcterms:W3CDTF">2019-11-18T12:02:57Z</dcterms:created>
  <dcterms:modified xsi:type="dcterms:W3CDTF">2024-09-12T11:22:00Z</dcterms:modified>
</cp:coreProperties>
</file>